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3\19.03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2" l="1"/>
  <c r="Z61" i="2"/>
  <c r="Z60" i="2"/>
  <c r="Z59" i="2"/>
  <c r="Z58" i="2"/>
  <c r="Z57" i="2"/>
  <c r="Z56" i="2"/>
  <c r="Z51" i="2"/>
  <c r="Z50" i="2"/>
  <c r="Z49" i="2"/>
  <c r="Z48" i="2"/>
  <c r="Z47" i="2"/>
  <c r="Z46" i="2"/>
  <c r="Z45" i="2"/>
  <c r="Z44" i="2"/>
  <c r="Z43" i="2"/>
  <c r="Z30" i="2"/>
  <c r="Z29" i="2"/>
  <c r="Z28" i="2"/>
  <c r="Z26" i="2"/>
  <c r="Z25" i="2"/>
  <c r="Z20" i="2"/>
  <c r="Z19" i="2"/>
  <c r="Z18" i="2"/>
  <c r="Z17" i="2"/>
  <c r="X60" i="2"/>
  <c r="X59" i="2"/>
  <c r="X58" i="2"/>
  <c r="X57" i="2"/>
  <c r="X56" i="2"/>
  <c r="X55" i="2"/>
  <c r="X52" i="2"/>
  <c r="X51" i="2"/>
  <c r="X50" i="2"/>
  <c r="X49" i="2"/>
  <c r="X48" i="2"/>
  <c r="X47" i="2"/>
  <c r="X46" i="2"/>
  <c r="X45" i="2"/>
  <c r="X44" i="2"/>
  <c r="X43" i="2"/>
  <c r="X42" i="2"/>
  <c r="X41" i="2"/>
  <c r="X37" i="2"/>
  <c r="X35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V60" i="2"/>
  <c r="V59" i="2"/>
  <c r="V58" i="2"/>
  <c r="V57" i="2"/>
  <c r="V56" i="2"/>
  <c r="V55" i="2"/>
  <c r="V52" i="2"/>
  <c r="V51" i="2"/>
  <c r="V50" i="2"/>
  <c r="V49" i="2"/>
  <c r="V48" i="2"/>
  <c r="V47" i="2"/>
  <c r="V46" i="2"/>
  <c r="V45" i="2"/>
  <c r="V44" i="2"/>
  <c r="V43" i="2"/>
  <c r="V42" i="2"/>
  <c r="V41" i="2"/>
  <c r="V37" i="2"/>
  <c r="V35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N13" i="2" l="1"/>
  <c r="Z13" i="2" s="1"/>
  <c r="N11" i="2"/>
  <c r="Z11" i="2" s="1"/>
  <c r="N10" i="2"/>
  <c r="Z10" i="2" s="1"/>
  <c r="N52" i="2"/>
  <c r="Z52" i="2" s="1"/>
  <c r="Q56" i="2" l="1"/>
  <c r="Q53" i="2"/>
  <c r="Q39" i="2"/>
  <c r="Q36" i="2"/>
  <c r="Q33" i="2"/>
  <c r="Q31" i="2"/>
  <c r="Q23" i="2" s="1"/>
  <c r="Q15" i="2"/>
  <c r="Q7" i="2" l="1"/>
  <c r="Q64" i="2"/>
  <c r="L13" i="2" l="1"/>
  <c r="L11" i="2"/>
  <c r="L10" i="2"/>
  <c r="N63" i="2" l="1"/>
  <c r="S36" i="2" l="1"/>
  <c r="P36" i="2"/>
  <c r="X36" i="2" l="1"/>
  <c r="N55" i="2"/>
  <c r="Z55" i="2" s="1"/>
  <c r="P55" i="2" l="1"/>
  <c r="O55" i="2"/>
  <c r="L61" i="2" l="1"/>
  <c r="W55" i="2" l="1"/>
  <c r="W54" i="2"/>
  <c r="P53" i="2"/>
  <c r="N8" i="2" l="1"/>
  <c r="Z8" i="2" s="1"/>
  <c r="T55" i="2" l="1"/>
  <c r="T54" i="2"/>
  <c r="R53" i="2"/>
  <c r="M53" i="2" l="1"/>
  <c r="S53" i="2" l="1"/>
  <c r="X53" i="2" l="1"/>
  <c r="W10" i="2"/>
  <c r="T10" i="2"/>
  <c r="N54" i="2"/>
  <c r="Z54" i="2" s="1"/>
  <c r="L54" i="2"/>
  <c r="L53" i="2"/>
  <c r="K53" i="2"/>
  <c r="J53" i="2"/>
  <c r="Y62" i="2"/>
  <c r="Y55" i="2"/>
  <c r="Y51" i="2"/>
  <c r="Y50" i="2"/>
  <c r="Y49" i="2"/>
  <c r="Y48" i="2"/>
  <c r="Y47" i="2"/>
  <c r="Y46" i="2"/>
  <c r="Y45" i="2"/>
  <c r="Y44" i="2"/>
  <c r="Y43" i="2"/>
  <c r="Y40" i="2"/>
  <c r="Y30" i="2"/>
  <c r="Y29" i="2"/>
  <c r="Y28" i="2"/>
  <c r="Y26" i="2"/>
  <c r="Y25" i="2"/>
  <c r="Y20" i="2"/>
  <c r="Y19" i="2"/>
  <c r="Y18" i="2"/>
  <c r="Y17" i="2"/>
  <c r="Y10" i="2"/>
  <c r="U63" i="2"/>
  <c r="U62" i="2"/>
  <c r="U61" i="2"/>
  <c r="U60" i="2"/>
  <c r="U59" i="2"/>
  <c r="U58" i="2"/>
  <c r="U57" i="2"/>
  <c r="U55" i="2"/>
  <c r="U54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4" i="2"/>
  <c r="U13" i="2"/>
  <c r="U12" i="2"/>
  <c r="U11" i="2"/>
  <c r="U10" i="2"/>
  <c r="U9" i="2"/>
  <c r="U8" i="2"/>
  <c r="O53" i="2"/>
  <c r="U53" i="2" s="1"/>
  <c r="N60" i="2"/>
  <c r="N59" i="2"/>
  <c r="N58" i="2"/>
  <c r="N57" i="2"/>
  <c r="N42" i="2"/>
  <c r="Z42" i="2" s="1"/>
  <c r="N41" i="2"/>
  <c r="Z41" i="2" s="1"/>
  <c r="N40" i="2"/>
  <c r="N38" i="2"/>
  <c r="Z38" i="2" s="1"/>
  <c r="N37" i="2"/>
  <c r="Z37" i="2" s="1"/>
  <c r="N35" i="2"/>
  <c r="Z35" i="2" s="1"/>
  <c r="N34" i="2"/>
  <c r="Z34" i="2" s="1"/>
  <c r="N27" i="2"/>
  <c r="Z27" i="2" s="1"/>
  <c r="N24" i="2"/>
  <c r="Z24" i="2" s="1"/>
  <c r="N22" i="2"/>
  <c r="Z22" i="2" s="1"/>
  <c r="N21" i="2"/>
  <c r="Z21" i="2" s="1"/>
  <c r="N16" i="2"/>
  <c r="Z16" i="2" s="1"/>
  <c r="Y11" i="2"/>
  <c r="N12" i="2"/>
  <c r="Z12" i="2" s="1"/>
  <c r="N14" i="2"/>
  <c r="Z14" i="2" s="1"/>
  <c r="N9" i="2"/>
  <c r="Z9" i="2" s="1"/>
  <c r="L8" i="2"/>
  <c r="W63" i="2"/>
  <c r="W62" i="2"/>
  <c r="W61" i="2"/>
  <c r="W60" i="2"/>
  <c r="W59" i="2"/>
  <c r="W58" i="2"/>
  <c r="W57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8" i="2"/>
  <c r="W37" i="2"/>
  <c r="W35" i="2"/>
  <c r="W34" i="2"/>
  <c r="W32" i="2"/>
  <c r="W30" i="2"/>
  <c r="W29" i="2"/>
  <c r="W28" i="2"/>
  <c r="W27" i="2"/>
  <c r="W26" i="2"/>
  <c r="W25" i="2"/>
  <c r="W24" i="2"/>
  <c r="W22" i="2"/>
  <c r="W21" i="2"/>
  <c r="W20" i="2"/>
  <c r="W19" i="2"/>
  <c r="W18" i="2"/>
  <c r="W17" i="2"/>
  <c r="W16" i="2"/>
  <c r="W14" i="2"/>
  <c r="W13" i="2"/>
  <c r="W12" i="2"/>
  <c r="W11" i="2"/>
  <c r="W9" i="2"/>
  <c r="W8" i="2"/>
  <c r="V53" i="2" l="1"/>
  <c r="Y60" i="2"/>
  <c r="Y54" i="2"/>
  <c r="Y24" i="2"/>
  <c r="Y58" i="2"/>
  <c r="Y9" i="2"/>
  <c r="Y63" i="2"/>
  <c r="Y61" i="2"/>
  <c r="Y52" i="2"/>
  <c r="Y38" i="2"/>
  <c r="Y34" i="2"/>
  <c r="Y27" i="2"/>
  <c r="Y13" i="2"/>
  <c r="Y21" i="2"/>
  <c r="Y16" i="2"/>
  <c r="Y12" i="2"/>
  <c r="Y59" i="2"/>
  <c r="Y57" i="2"/>
  <c r="AA54" i="2"/>
  <c r="N53" i="2"/>
  <c r="Z53" i="2" s="1"/>
  <c r="Y42" i="2"/>
  <c r="Y41" i="2"/>
  <c r="Y37" i="2"/>
  <c r="Y35" i="2"/>
  <c r="Y22" i="2"/>
  <c r="Y14" i="2"/>
  <c r="Y8" i="2"/>
  <c r="N56" i="2"/>
  <c r="N39" i="2"/>
  <c r="N36" i="2"/>
  <c r="Z36" i="2" s="1"/>
  <c r="N33" i="2"/>
  <c r="N32" i="2"/>
  <c r="N15" i="2"/>
  <c r="N31" i="2" l="1"/>
  <c r="Y32" i="2"/>
  <c r="Y53" i="2"/>
  <c r="N23" i="2"/>
  <c r="N7" i="2" l="1"/>
  <c r="N64" i="2" s="1"/>
  <c r="S56" i="2" l="1"/>
  <c r="S39" i="2"/>
  <c r="S33" i="2"/>
  <c r="Z33" i="2" s="1"/>
  <c r="S31" i="2"/>
  <c r="S15" i="2"/>
  <c r="Z39" i="2" l="1"/>
  <c r="Z15" i="2"/>
  <c r="Y56" i="2"/>
  <c r="Y39" i="2"/>
  <c r="Y36" i="2"/>
  <c r="Y33" i="2"/>
  <c r="Y31" i="2"/>
  <c r="Y15" i="2"/>
  <c r="S23" i="2"/>
  <c r="Z23" i="2" l="1"/>
  <c r="S7" i="2"/>
  <c r="Y23" i="2"/>
  <c r="M56" i="2"/>
  <c r="M39" i="2"/>
  <c r="M36" i="2"/>
  <c r="M33" i="2"/>
  <c r="M31" i="2"/>
  <c r="M15" i="2"/>
  <c r="S64" i="2" l="1"/>
  <c r="M23" i="2"/>
  <c r="M7" i="2" s="1"/>
  <c r="Z64" i="2" l="1"/>
  <c r="M64" i="2"/>
  <c r="Y64" i="2"/>
  <c r="T53" i="2"/>
  <c r="Z7" i="2" l="1"/>
  <c r="R56" i="2"/>
  <c r="R33" i="2" l="1"/>
  <c r="R39" i="2" l="1"/>
  <c r="P39" i="2" l="1"/>
  <c r="X39" i="2" s="1"/>
  <c r="W39" i="2" l="1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P31" i="2"/>
  <c r="P15" i="2"/>
  <c r="X15" i="2" s="1"/>
  <c r="W31" i="2" l="1"/>
  <c r="W33" i="2"/>
  <c r="W36" i="2"/>
  <c r="W15" i="2"/>
  <c r="W56" i="2"/>
  <c r="P23" i="2"/>
  <c r="P7" i="2" l="1"/>
  <c r="X7" i="2" s="1"/>
  <c r="X23" i="2"/>
  <c r="W23" i="2"/>
  <c r="T52" i="2"/>
  <c r="P64" i="2" l="1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U39" i="2" l="1"/>
  <c r="V39" i="2"/>
  <c r="U56" i="2"/>
  <c r="O15" i="2"/>
  <c r="K15" i="2"/>
  <c r="O31" i="2"/>
  <c r="K31" i="2"/>
  <c r="O36" i="2"/>
  <c r="K36" i="2"/>
  <c r="V36" i="2" l="1"/>
  <c r="U36" i="2"/>
  <c r="O7" i="2"/>
  <c r="U15" i="2"/>
  <c r="V15" i="2"/>
  <c r="O23" i="2"/>
  <c r="V31" i="2"/>
  <c r="U31" i="2"/>
  <c r="K23" i="2"/>
  <c r="K7" i="2" s="1"/>
  <c r="V7" i="2" l="1"/>
  <c r="U7" i="2"/>
  <c r="U23" i="2"/>
  <c r="V23" i="2"/>
  <c r="O64" i="2"/>
  <c r="V64" i="2" s="1"/>
  <c r="U64" i="2"/>
  <c r="K64" i="2"/>
  <c r="Y7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<sst xmlns="http://schemas.openxmlformats.org/spreadsheetml/2006/main" count="140" uniqueCount="90">
  <si>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</si>
  <si>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</si>
  <si>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</si>
  <si>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</si>
  <si>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</si>
  <si>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</si>
  <si>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</si>
  <si>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</si>
  <si>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</si>
  <si>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</si>
  <si>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</si>
  <si>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</si>
  <si>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</si>
  <si>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</si>
  <si>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</si>
  <si>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</si>
  <si>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</si>
  <si>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</si>
  <si>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</si>
  <si>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</si>
  <si>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</si>
  <si>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</si>
  <si>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</si>
  <si>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</si>
  <si>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</si>
  <si>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</si>
  <si>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</si>
  <si>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</si>
  <si>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</si>
  <si>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</si>
  <si>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</si>
  <si>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</si>
  <si>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</si>
  <si>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</si>
  <si>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</si>
  <si>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</si>
  <si>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</si>
  <si>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</si>
  <si>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</si>
  <si>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</si>
  <si>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</si>
  <si>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</si>
  <si>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</si>
  <si>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</si>
  <si>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</si>
  <si>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</si>
  <si>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</si>
  <si>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</si>
  <si>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</si>
  <si>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</si>
  <si>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</si>
  <si>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</si>
  <si>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</si>
  <si>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</si>
  <si>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</si>
  <si>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</si>
  <si>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</si>
  <si>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</si>
  <si>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</si>
  <si>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</si>
  <si>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</si>
  <si>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</si>
  <si>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</si>
  <si>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</si>
  <si>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</si>
  <si>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</si>
  <si>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</si>
  <si>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</si>
  <si>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</si>
  <si>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</si>
  <si>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</si>
  <si>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</si>
  <si>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</si>
  <si>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</si>
  <si>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</si>
  <si>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</si>
  <si>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</si>
  <si>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</si>
  <si>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</si>
  <si>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</si>
  <si>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3 месяцев 2021 года</t>
  </si>
  <si>
    <t>откл.+- от плана за 3 месяцев 2021 года</t>
  </si>
  <si>
    <t>Исполнение с 01.01.2021 по 18.03.2021</t>
  </si>
  <si>
    <t>с 05.03.2021 по 11.03.2021 (неделя) П</t>
  </si>
  <si>
    <t>с 12.03.2021 по 18.03.2021 (неделя) Т</t>
  </si>
  <si>
    <t>Исполнено по 18.03.2020 год (в сопоставимых условиях 2021 года)</t>
  </si>
  <si>
    <t>Исполнено по 18.03.2020 год</t>
  </si>
  <si>
    <t>Информация об исполнении бюджета Благодарненского городского округа Ставропольского края по доходам по состоянию на 18 марта 2021 года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</si>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</sst>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Z3" sqref="Z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8" t="s">
        <v>89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7" t="s">
        <v>43</v>
      </c>
      <c r="J4" s="56" t="s">
        <v>69</v>
      </c>
      <c r="K4" s="56" t="s">
        <v>70</v>
      </c>
      <c r="L4" s="58" t="s">
        <v>71</v>
      </c>
      <c r="M4" s="56" t="s">
        <v>86</v>
      </c>
      <c r="N4" s="58" t="s">
        <v>85</v>
      </c>
      <c r="O4" s="62" t="s">
        <v>76</v>
      </c>
      <c r="P4" s="63"/>
      <c r="Q4" s="58" t="s">
        <v>74</v>
      </c>
      <c r="R4" s="58"/>
      <c r="S4" s="58" t="s">
        <v>82</v>
      </c>
      <c r="T4" s="60" t="s">
        <v>67</v>
      </c>
      <c r="U4" s="57" t="s">
        <v>72</v>
      </c>
      <c r="V4" s="57"/>
      <c r="W4" s="58" t="s">
        <v>81</v>
      </c>
      <c r="X4" s="58"/>
      <c r="Y4" s="58" t="s">
        <v>73</v>
      </c>
      <c r="Z4" s="58"/>
      <c r="AA4" s="58" t="s">
        <v>66</v>
      </c>
      <c r="AB4" s="60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7"/>
      <c r="J5" s="56"/>
      <c r="K5" s="56"/>
      <c r="L5" s="58"/>
      <c r="M5" s="56"/>
      <c r="N5" s="58"/>
      <c r="O5" s="49" t="s">
        <v>75</v>
      </c>
      <c r="P5" s="49" t="s">
        <v>80</v>
      </c>
      <c r="Q5" s="51" t="s">
        <v>83</v>
      </c>
      <c r="R5" s="51" t="s">
        <v>84</v>
      </c>
      <c r="S5" s="58"/>
      <c r="T5" s="61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58"/>
      <c r="AB5" s="61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4">
        <v>6</v>
      </c>
      <c r="R6" s="46">
        <v>7</v>
      </c>
      <c r="S6" s="23">
        <v>5</v>
      </c>
      <c r="T6" s="36">
        <v>9</v>
      </c>
      <c r="U6" s="23">
        <v>6</v>
      </c>
      <c r="V6" s="23">
        <v>7</v>
      </c>
      <c r="W6" s="48">
        <v>12</v>
      </c>
      <c r="X6" s="48">
        <v>13</v>
      </c>
      <c r="Y6" s="23">
        <v>8</v>
      </c>
      <c r="Z6" s="23">
        <v>9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5" t="s">
        <v>8</v>
      </c>
      <c r="C7" s="55"/>
      <c r="D7" s="55"/>
      <c r="E7" s="55"/>
      <c r="F7" s="55"/>
      <c r="G7" s="55"/>
      <c r="H7" s="55"/>
      <c r="I7" s="55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62345385.719999999</v>
      </c>
      <c r="N7" s="17">
        <f t="shared" si="0"/>
        <v>60823029.997768275</v>
      </c>
      <c r="O7" s="17">
        <f t="shared" si="0"/>
        <v>352312492</v>
      </c>
      <c r="P7" s="17">
        <f t="shared" si="0"/>
        <v>66354865.259999998</v>
      </c>
      <c r="Q7" s="17">
        <f t="shared" ref="Q7" si="1">Q8+Q9+Q11+Q12+Q13+Q14+Q15+Q22+Q23+Q35+Q36+Q39+Q42+Q53+Q10</f>
        <v>6967682.4300000016</v>
      </c>
      <c r="R7" s="17">
        <f t="shared" si="0"/>
        <v>9322516.9299999997</v>
      </c>
      <c r="S7" s="17">
        <f t="shared" si="0"/>
        <v>60247281.43999999</v>
      </c>
      <c r="T7" s="17">
        <f>R7-Q7</f>
        <v>2354834.4999999981</v>
      </c>
      <c r="U7" s="17">
        <f>S7-O7</f>
        <v>-292065210.56</v>
      </c>
      <c r="V7" s="17">
        <f>S7/O7*100</f>
        <v>17.100523770244283</v>
      </c>
      <c r="W7" s="17">
        <f>S7-P7</f>
        <v>-6107583.8200000077</v>
      </c>
      <c r="X7" s="17">
        <f t="shared" ref="X7:X64" si="2">S7/P7*100</f>
        <v>90.795574979967924</v>
      </c>
      <c r="Y7" s="17">
        <f>S7-N7</f>
        <v>-575748.55776828527</v>
      </c>
      <c r="Z7" s="17">
        <f>S7/N7*100</f>
        <v>99.053403689705348</v>
      </c>
      <c r="AA7" s="17">
        <f>N7/L7*100</f>
        <v>17.589453977987294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55" t="s">
        <v>35</v>
      </c>
      <c r="C8" s="55"/>
      <c r="D8" s="55"/>
      <c r="E8" s="55"/>
      <c r="F8" s="55"/>
      <c r="G8" s="55"/>
      <c r="H8" s="55"/>
      <c r="I8" s="55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31264845.73</v>
      </c>
      <c r="N8" s="27">
        <f>M8/34.24*100*30.57/100</f>
        <v>27913736.38919685</v>
      </c>
      <c r="O8" s="17">
        <v>155881000</v>
      </c>
      <c r="P8" s="17">
        <v>29095265</v>
      </c>
      <c r="Q8" s="17">
        <v>3677150.69</v>
      </c>
      <c r="R8" s="17">
        <v>5713205.6600000001</v>
      </c>
      <c r="S8" s="17">
        <v>29483392.859999999</v>
      </c>
      <c r="T8" s="17">
        <f t="shared" ref="T8:T64" si="3">R8-Q8</f>
        <v>2036054.9700000002</v>
      </c>
      <c r="U8" s="17">
        <f t="shared" ref="U8:U64" si="4">S8-O8</f>
        <v>-126397607.14</v>
      </c>
      <c r="V8" s="17">
        <f t="shared" ref="V8:V64" si="5">S8/O8*100</f>
        <v>18.914038824487911</v>
      </c>
      <c r="W8" s="17">
        <f t="shared" ref="W8:W64" si="6">S8-P8</f>
        <v>388127.8599999994</v>
      </c>
      <c r="X8" s="17">
        <f t="shared" si="2"/>
        <v>101.33398977462484</v>
      </c>
      <c r="Y8" s="17">
        <f t="shared" ref="Y8:Y64" si="7">S8-N8</f>
        <v>1569656.470803149</v>
      </c>
      <c r="Z8" s="17">
        <f t="shared" ref="Z8:Z64" si="8">S8/N8*100</f>
        <v>105.62324028900207</v>
      </c>
      <c r="AA8" s="17">
        <f>N8/L8*100</f>
        <v>19.004557082040552</v>
      </c>
      <c r="AB8" s="17">
        <v>255571677.94</v>
      </c>
    </row>
    <row r="9" spans="1:29" s="15" customFormat="1" ht="54" hidden="1" customHeight="1" x14ac:dyDescent="0.3">
      <c r="A9" s="14"/>
      <c r="B9" s="55" t="s">
        <v>34</v>
      </c>
      <c r="C9" s="55"/>
      <c r="D9" s="55"/>
      <c r="E9" s="55"/>
      <c r="F9" s="55"/>
      <c r="G9" s="55"/>
      <c r="H9" s="55"/>
      <c r="I9" s="55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3376482.24</v>
      </c>
      <c r="N9" s="17">
        <f>M9</f>
        <v>3376482.24</v>
      </c>
      <c r="O9" s="17">
        <v>25639600</v>
      </c>
      <c r="P9" s="17">
        <v>5732223</v>
      </c>
      <c r="Q9" s="17">
        <v>0</v>
      </c>
      <c r="R9" s="17">
        <v>0.01</v>
      </c>
      <c r="S9" s="17">
        <v>3816387.05</v>
      </c>
      <c r="T9" s="17">
        <f t="shared" si="3"/>
        <v>0.01</v>
      </c>
      <c r="U9" s="17">
        <f t="shared" si="4"/>
        <v>-21823212.949999999</v>
      </c>
      <c r="V9" s="17">
        <f t="shared" si="5"/>
        <v>14.884737086382001</v>
      </c>
      <c r="W9" s="17">
        <f t="shared" si="6"/>
        <v>-1915835.9500000002</v>
      </c>
      <c r="X9" s="17">
        <f t="shared" si="2"/>
        <v>66.577784046433635</v>
      </c>
      <c r="Y9" s="17">
        <f t="shared" si="7"/>
        <v>439904.80999999959</v>
      </c>
      <c r="Z9" s="17">
        <f t="shared" si="8"/>
        <v>113.02849470933391</v>
      </c>
      <c r="AA9" s="17">
        <f>N9/L9*100</f>
        <v>16.652976654299316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77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P10/56*47</f>
        <v>1029052.4107142857</v>
      </c>
      <c r="O10" s="17">
        <v>6893000</v>
      </c>
      <c r="P10" s="17">
        <v>1226105</v>
      </c>
      <c r="Q10" s="17">
        <v>111533.24</v>
      </c>
      <c r="R10" s="17">
        <v>57308.800000000003</v>
      </c>
      <c r="S10" s="17">
        <v>887358.68</v>
      </c>
      <c r="T10" s="17">
        <f t="shared" si="3"/>
        <v>-54224.44</v>
      </c>
      <c r="U10" s="17">
        <f t="shared" si="4"/>
        <v>-6005641.3200000003</v>
      </c>
      <c r="V10" s="17">
        <f t="shared" si="5"/>
        <v>12.873330625272017</v>
      </c>
      <c r="W10" s="17">
        <f>S10-P10</f>
        <v>-338746.31999999995</v>
      </c>
      <c r="X10" s="17">
        <f t="shared" si="2"/>
        <v>72.372160622458921</v>
      </c>
      <c r="Y10" s="17">
        <f t="shared" si="7"/>
        <v>-141693.73071428563</v>
      </c>
      <c r="Z10" s="17">
        <f t="shared" si="8"/>
        <v>86.230659465057443</v>
      </c>
      <c r="AA10" s="17"/>
      <c r="AB10" s="30"/>
    </row>
    <row r="11" spans="1:29" s="15" customFormat="1" ht="57.75" hidden="1" customHeight="1" x14ac:dyDescent="0.3">
      <c r="A11" s="14"/>
      <c r="B11" s="55" t="s">
        <v>33</v>
      </c>
      <c r="C11" s="55"/>
      <c r="D11" s="55"/>
      <c r="E11" s="55"/>
      <c r="F11" s="55"/>
      <c r="G11" s="55"/>
      <c r="H11" s="55"/>
      <c r="I11" s="55"/>
      <c r="J11" s="17">
        <v>11347097.18</v>
      </c>
      <c r="K11" s="17">
        <v>11880184.26</v>
      </c>
      <c r="L11" s="27">
        <f>O11</f>
        <v>3200000</v>
      </c>
      <c r="M11" s="17">
        <v>2694943.2</v>
      </c>
      <c r="N11" s="27">
        <f>P11/56*47</f>
        <v>2059607.142857143</v>
      </c>
      <c r="O11" s="17">
        <v>3200000</v>
      </c>
      <c r="P11" s="17">
        <v>2454000</v>
      </c>
      <c r="Q11" s="17">
        <v>22534.31</v>
      </c>
      <c r="R11" s="17">
        <v>72744.45</v>
      </c>
      <c r="S11" s="17">
        <v>2461482.4900000002</v>
      </c>
      <c r="T11" s="17">
        <f t="shared" si="3"/>
        <v>50210.14</v>
      </c>
      <c r="U11" s="17">
        <f t="shared" si="4"/>
        <v>-738517.50999999978</v>
      </c>
      <c r="V11" s="17">
        <f t="shared" si="5"/>
        <v>76.92132781250001</v>
      </c>
      <c r="W11" s="17">
        <f t="shared" si="6"/>
        <v>7482.4900000002235</v>
      </c>
      <c r="X11" s="17">
        <f t="shared" si="2"/>
        <v>100.30490994295029</v>
      </c>
      <c r="Y11" s="17">
        <f t="shared" si="7"/>
        <v>401875.34714285727</v>
      </c>
      <c r="Z11" s="17">
        <f t="shared" si="8"/>
        <v>119.51223312351524</v>
      </c>
      <c r="AA11" s="17">
        <f t="shared" ref="AA11:AA54" si="10">N11/L11*100</f>
        <v>64.362723214285722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5" t="s">
        <v>32</v>
      </c>
      <c r="C12" s="55"/>
      <c r="D12" s="55"/>
      <c r="E12" s="55"/>
      <c r="F12" s="55"/>
      <c r="G12" s="55"/>
      <c r="H12" s="55"/>
      <c r="I12" s="55"/>
      <c r="J12" s="17">
        <v>10983507.07</v>
      </c>
      <c r="K12" s="17">
        <v>11042346.74</v>
      </c>
      <c r="L12" s="17">
        <f t="shared" si="9"/>
        <v>11042346.74</v>
      </c>
      <c r="M12" s="17">
        <v>1702530.85</v>
      </c>
      <c r="N12" s="17">
        <f t="shared" ref="N12:N14" si="11">M12</f>
        <v>1702530.85</v>
      </c>
      <c r="O12" s="17">
        <v>7502000</v>
      </c>
      <c r="P12" s="17">
        <v>3304972</v>
      </c>
      <c r="Q12" s="17">
        <v>1718613.64</v>
      </c>
      <c r="R12" s="17">
        <v>55500.92</v>
      </c>
      <c r="S12" s="17">
        <v>2313088.59</v>
      </c>
      <c r="T12" s="17">
        <f t="shared" si="3"/>
        <v>-1663112.72</v>
      </c>
      <c r="U12" s="17">
        <f t="shared" si="4"/>
        <v>-5188911.41</v>
      </c>
      <c r="V12" s="17">
        <f t="shared" si="5"/>
        <v>30.832959077579307</v>
      </c>
      <c r="W12" s="17">
        <f t="shared" si="6"/>
        <v>-991883.41000000015</v>
      </c>
      <c r="X12" s="17">
        <f t="shared" si="2"/>
        <v>69.988144831484206</v>
      </c>
      <c r="Y12" s="17">
        <f t="shared" si="7"/>
        <v>610557.73999999976</v>
      </c>
      <c r="Z12" s="17">
        <f t="shared" si="8"/>
        <v>135.86177249005499</v>
      </c>
      <c r="AA12" s="17">
        <f t="shared" si="10"/>
        <v>15.418197690104412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5" t="s">
        <v>31</v>
      </c>
      <c r="C13" s="55"/>
      <c r="D13" s="55"/>
      <c r="E13" s="55"/>
      <c r="F13" s="55"/>
      <c r="G13" s="55"/>
      <c r="H13" s="55"/>
      <c r="I13" s="55"/>
      <c r="J13" s="17">
        <v>180406</v>
      </c>
      <c r="K13" s="17">
        <v>199821.72</v>
      </c>
      <c r="L13" s="27">
        <f>O13</f>
        <v>407460</v>
      </c>
      <c r="M13" s="17">
        <v>35859.86</v>
      </c>
      <c r="N13" s="27">
        <f>P13/56*47</f>
        <v>176056.125</v>
      </c>
      <c r="O13" s="17">
        <v>407460</v>
      </c>
      <c r="P13" s="17">
        <v>209769</v>
      </c>
      <c r="Q13" s="17">
        <v>38838</v>
      </c>
      <c r="R13" s="17">
        <v>217273.37</v>
      </c>
      <c r="S13" s="17">
        <v>508191.37</v>
      </c>
      <c r="T13" s="17">
        <f t="shared" si="3"/>
        <v>178435.37</v>
      </c>
      <c r="U13" s="17">
        <f t="shared" si="4"/>
        <v>100731.37</v>
      </c>
      <c r="V13" s="17">
        <f t="shared" si="5"/>
        <v>124.72178127914397</v>
      </c>
      <c r="W13" s="17">
        <f t="shared" si="6"/>
        <v>298422.37</v>
      </c>
      <c r="X13" s="17">
        <f t="shared" si="2"/>
        <v>242.262379093193</v>
      </c>
      <c r="Y13" s="17">
        <f t="shared" si="7"/>
        <v>332135.245</v>
      </c>
      <c r="Z13" s="17">
        <f t="shared" si="8"/>
        <v>288.65304743018737</v>
      </c>
      <c r="AA13" s="17">
        <f t="shared" si="10"/>
        <v>43.208198350758359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5" t="s">
        <v>30</v>
      </c>
      <c r="C14" s="55"/>
      <c r="D14" s="55"/>
      <c r="E14" s="55"/>
      <c r="F14" s="55"/>
      <c r="G14" s="55"/>
      <c r="H14" s="55"/>
      <c r="I14" s="55"/>
      <c r="J14" s="17">
        <v>11715305.130000001</v>
      </c>
      <c r="K14" s="17">
        <v>12135551.99</v>
      </c>
      <c r="L14" s="17">
        <f t="shared" si="9"/>
        <v>12135551.99</v>
      </c>
      <c r="M14" s="17">
        <v>599577.44999999995</v>
      </c>
      <c r="N14" s="17">
        <f t="shared" si="11"/>
        <v>599577.44999999995</v>
      </c>
      <c r="O14" s="17">
        <v>11117000</v>
      </c>
      <c r="P14" s="17">
        <v>650233</v>
      </c>
      <c r="Q14" s="17">
        <v>67086.28</v>
      </c>
      <c r="R14" s="17">
        <v>90458.05</v>
      </c>
      <c r="S14" s="17">
        <v>754037.13</v>
      </c>
      <c r="T14" s="17">
        <f t="shared" si="3"/>
        <v>23371.770000000004</v>
      </c>
      <c r="U14" s="17">
        <f t="shared" si="4"/>
        <v>-10362962.869999999</v>
      </c>
      <c r="V14" s="17">
        <f t="shared" si="5"/>
        <v>6.7827393181613749</v>
      </c>
      <c r="W14" s="17">
        <f t="shared" si="6"/>
        <v>103804.13</v>
      </c>
      <c r="X14" s="17">
        <f t="shared" si="2"/>
        <v>115.96414362236307</v>
      </c>
      <c r="Y14" s="17">
        <f t="shared" si="7"/>
        <v>154459.68000000005</v>
      </c>
      <c r="Z14" s="17">
        <f t="shared" si="8"/>
        <v>125.76142248178282</v>
      </c>
      <c r="AA14" s="17">
        <f t="shared" si="10"/>
        <v>4.9406689575724849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5" t="s">
        <v>25</v>
      </c>
      <c r="C15" s="55"/>
      <c r="D15" s="55"/>
      <c r="E15" s="55"/>
      <c r="F15" s="55"/>
      <c r="G15" s="55"/>
      <c r="H15" s="55"/>
      <c r="I15" s="55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8577834.9000000004</v>
      </c>
      <c r="N15" s="17">
        <f>N16+N21</f>
        <v>8577834.9000000004</v>
      </c>
      <c r="O15" s="17">
        <f t="shared" ref="O15:S15" si="12">O16+O21</f>
        <v>57080420</v>
      </c>
      <c r="P15" s="17">
        <f t="shared" si="12"/>
        <v>9219161</v>
      </c>
      <c r="Q15" s="17">
        <f t="shared" ref="Q15" si="13">Q16+Q21</f>
        <v>170403.57</v>
      </c>
      <c r="R15" s="17">
        <f t="shared" si="12"/>
        <v>1855467.34</v>
      </c>
      <c r="S15" s="17">
        <f t="shared" si="12"/>
        <v>8569966.9499999993</v>
      </c>
      <c r="T15" s="17">
        <f t="shared" si="3"/>
        <v>1685063.77</v>
      </c>
      <c r="U15" s="17">
        <f t="shared" si="4"/>
        <v>-48510453.049999997</v>
      </c>
      <c r="V15" s="17">
        <f t="shared" si="5"/>
        <v>15.013847042470955</v>
      </c>
      <c r="W15" s="17">
        <f t="shared" si="6"/>
        <v>-649194.05000000075</v>
      </c>
      <c r="X15" s="17">
        <f t="shared" si="2"/>
        <v>92.958208995373866</v>
      </c>
      <c r="Y15" s="17">
        <f t="shared" si="7"/>
        <v>-7867.9500000011176</v>
      </c>
      <c r="Z15" s="17">
        <f t="shared" si="8"/>
        <v>99.90827580512186</v>
      </c>
      <c r="AA15" s="17">
        <f t="shared" si="10"/>
        <v>14.519672829034461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2"/>
      <c r="C16" s="52"/>
      <c r="D16" s="52"/>
      <c r="E16" s="52"/>
      <c r="F16" s="52"/>
      <c r="G16" s="52"/>
      <c r="H16" s="52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5907369.1299999999</v>
      </c>
      <c r="N16" s="18">
        <f>M16</f>
        <v>5907369.1299999999</v>
      </c>
      <c r="O16" s="18">
        <v>18390732</v>
      </c>
      <c r="P16" s="18">
        <v>6163036</v>
      </c>
      <c r="Q16" s="18">
        <v>68039</v>
      </c>
      <c r="R16" s="18">
        <v>1628526</v>
      </c>
      <c r="S16" s="18">
        <v>6458296.1600000001</v>
      </c>
      <c r="T16" s="18">
        <f t="shared" si="3"/>
        <v>1560487</v>
      </c>
      <c r="U16" s="18">
        <f t="shared" si="4"/>
        <v>-11932435.84</v>
      </c>
      <c r="V16" s="17">
        <f t="shared" si="5"/>
        <v>35.11712399484697</v>
      </c>
      <c r="W16" s="18">
        <f t="shared" si="6"/>
        <v>295260.16000000015</v>
      </c>
      <c r="X16" s="17">
        <f t="shared" si="2"/>
        <v>104.79082322413824</v>
      </c>
      <c r="Y16" s="18">
        <f t="shared" si="7"/>
        <v>550927.03000000026</v>
      </c>
      <c r="Z16" s="17">
        <f t="shared" si="8"/>
        <v>109.32609792745423</v>
      </c>
      <c r="AA16" s="18">
        <f t="shared" si="10"/>
        <v>26.476505824245898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3"/>
        <v>0</v>
      </c>
      <c r="U17" s="17">
        <f t="shared" si="4"/>
        <v>0</v>
      </c>
      <c r="V17" s="17" t="e">
        <f t="shared" si="5"/>
        <v>#DIV/0!</v>
      </c>
      <c r="W17" s="17">
        <f t="shared" si="6"/>
        <v>0</v>
      </c>
      <c r="X17" s="17" t="e">
        <f t="shared" si="2"/>
        <v>#DIV/0!</v>
      </c>
      <c r="Y17" s="17">
        <f t="shared" si="7"/>
        <v>-20632512.710000001</v>
      </c>
      <c r="Z17" s="17">
        <f t="shared" si="8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3"/>
        <v>0</v>
      </c>
      <c r="U18" s="17">
        <f t="shared" si="4"/>
        <v>0</v>
      </c>
      <c r="V18" s="17" t="e">
        <f t="shared" si="5"/>
        <v>#DIV/0!</v>
      </c>
      <c r="W18" s="17">
        <f t="shared" si="6"/>
        <v>0</v>
      </c>
      <c r="X18" s="17" t="e">
        <f t="shared" si="2"/>
        <v>#DIV/0!</v>
      </c>
      <c r="Y18" s="17">
        <f t="shared" si="7"/>
        <v>-624600</v>
      </c>
      <c r="Z18" s="17">
        <f t="shared" si="8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3"/>
        <v>0</v>
      </c>
      <c r="U19" s="17">
        <f t="shared" si="4"/>
        <v>0</v>
      </c>
      <c r="V19" s="17" t="e">
        <f t="shared" si="5"/>
        <v>#DIV/0!</v>
      </c>
      <c r="W19" s="17">
        <f t="shared" si="6"/>
        <v>0</v>
      </c>
      <c r="X19" s="17" t="e">
        <f t="shared" si="2"/>
        <v>#DIV/0!</v>
      </c>
      <c r="Y19" s="17">
        <f t="shared" si="7"/>
        <v>-54500</v>
      </c>
      <c r="Z19" s="17">
        <f t="shared" si="8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3"/>
        <v>0</v>
      </c>
      <c r="U20" s="17">
        <f t="shared" si="4"/>
        <v>0</v>
      </c>
      <c r="V20" s="17" t="e">
        <f t="shared" si="5"/>
        <v>#DIV/0!</v>
      </c>
      <c r="W20" s="17">
        <f t="shared" si="6"/>
        <v>0</v>
      </c>
      <c r="X20" s="17" t="e">
        <f t="shared" si="2"/>
        <v>#DIV/0!</v>
      </c>
      <c r="Y20" s="17">
        <f t="shared" si="7"/>
        <v>-100</v>
      </c>
      <c r="Z20" s="17">
        <f t="shared" si="8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2" t="s">
        <v>8</v>
      </c>
      <c r="C21" s="52" t="s">
        <v>26</v>
      </c>
      <c r="D21" s="52" t="s">
        <v>25</v>
      </c>
      <c r="E21" s="52"/>
      <c r="F21" s="52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2670465.77</v>
      </c>
      <c r="N21" s="18">
        <f>M21</f>
        <v>2670465.77</v>
      </c>
      <c r="O21" s="18">
        <v>38689688</v>
      </c>
      <c r="P21" s="18">
        <v>3056125</v>
      </c>
      <c r="Q21" s="18">
        <v>102364.57</v>
      </c>
      <c r="R21" s="18">
        <v>226941.34</v>
      </c>
      <c r="S21" s="18">
        <v>2111670.79</v>
      </c>
      <c r="T21" s="18">
        <f t="shared" si="3"/>
        <v>124576.76999999999</v>
      </c>
      <c r="U21" s="18">
        <f t="shared" si="4"/>
        <v>-36578017.210000001</v>
      </c>
      <c r="V21" s="17">
        <f t="shared" si="5"/>
        <v>5.4579679991216263</v>
      </c>
      <c r="W21" s="18">
        <f t="shared" si="6"/>
        <v>-944454.21</v>
      </c>
      <c r="X21" s="17">
        <f t="shared" si="2"/>
        <v>69.096348807722194</v>
      </c>
      <c r="Y21" s="18">
        <f t="shared" si="7"/>
        <v>-558794.98</v>
      </c>
      <c r="Z21" s="17">
        <f t="shared" si="8"/>
        <v>79.074999339909155</v>
      </c>
      <c r="AA21" s="18">
        <f t="shared" si="10"/>
        <v>7.2634923938181979</v>
      </c>
      <c r="AB21" s="31">
        <v>33105554.100000001</v>
      </c>
    </row>
    <row r="22" spans="1:29" s="15" customFormat="1" ht="37.5" hidden="1" customHeight="1" x14ac:dyDescent="0.3">
      <c r="A22" s="14"/>
      <c r="B22" s="55" t="s">
        <v>24</v>
      </c>
      <c r="C22" s="55"/>
      <c r="D22" s="55"/>
      <c r="E22" s="55"/>
      <c r="F22" s="55"/>
      <c r="G22" s="55"/>
      <c r="H22" s="55"/>
      <c r="I22" s="55"/>
      <c r="J22" s="17">
        <v>6867000</v>
      </c>
      <c r="K22" s="17">
        <v>7183566.0899999999</v>
      </c>
      <c r="L22" s="17">
        <f>K22</f>
        <v>7183566.0899999999</v>
      </c>
      <c r="M22" s="17">
        <v>1414557.33</v>
      </c>
      <c r="N22" s="17">
        <f>M22</f>
        <v>1414557.33</v>
      </c>
      <c r="O22" s="17">
        <v>5939000</v>
      </c>
      <c r="P22" s="17">
        <v>1445581</v>
      </c>
      <c r="Q22" s="17">
        <v>124426.11</v>
      </c>
      <c r="R22" s="17">
        <v>122610</v>
      </c>
      <c r="S22" s="17">
        <v>1394340.51</v>
      </c>
      <c r="T22" s="17">
        <f t="shared" si="3"/>
        <v>-1816.1100000000006</v>
      </c>
      <c r="U22" s="17">
        <f t="shared" si="4"/>
        <v>-4544659.49</v>
      </c>
      <c r="V22" s="17">
        <f t="shared" si="5"/>
        <v>23.477698434079812</v>
      </c>
      <c r="W22" s="17">
        <f t="shared" si="6"/>
        <v>-51240.489999999991</v>
      </c>
      <c r="X22" s="17">
        <f t="shared" si="2"/>
        <v>96.455370539596188</v>
      </c>
      <c r="Y22" s="17">
        <f t="shared" si="7"/>
        <v>-20216.820000000065</v>
      </c>
      <c r="Z22" s="17">
        <f t="shared" si="8"/>
        <v>98.570802358360396</v>
      </c>
      <c r="AA22" s="17">
        <f t="shared" si="10"/>
        <v>19.691575357943147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5" t="s">
        <v>18</v>
      </c>
      <c r="C23" s="55"/>
      <c r="D23" s="55"/>
      <c r="E23" s="55"/>
      <c r="F23" s="55"/>
      <c r="G23" s="55"/>
      <c r="H23" s="55"/>
      <c r="I23" s="55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2996385.96</v>
      </c>
      <c r="N23" s="17">
        <f>N24+N27+N31+N33</f>
        <v>2996385.96</v>
      </c>
      <c r="O23" s="17">
        <f t="shared" ref="O23:Q23" si="15">O24+O27+O31+O33</f>
        <v>42043990</v>
      </c>
      <c r="P23" s="17">
        <f t="shared" si="15"/>
        <v>2021428.21</v>
      </c>
      <c r="Q23" s="17">
        <f t="shared" si="15"/>
        <v>71648.3</v>
      </c>
      <c r="R23" s="17">
        <f t="shared" ref="R23:S23" si="16">R24+R27+R31+R33</f>
        <v>440466.06</v>
      </c>
      <c r="S23" s="17">
        <f t="shared" si="16"/>
        <v>2586790.09</v>
      </c>
      <c r="T23" s="17">
        <f t="shared" si="3"/>
        <v>368817.76</v>
      </c>
      <c r="U23" s="17">
        <f t="shared" si="4"/>
        <v>-39457199.909999996</v>
      </c>
      <c r="V23" s="17">
        <f t="shared" si="5"/>
        <v>6.1525799287841139</v>
      </c>
      <c r="W23" s="17">
        <f t="shared" si="6"/>
        <v>565361.87999999989</v>
      </c>
      <c r="X23" s="17">
        <f t="shared" si="2"/>
        <v>127.96843722686543</v>
      </c>
      <c r="Y23" s="17">
        <f t="shared" si="7"/>
        <v>-409595.87000000011</v>
      </c>
      <c r="Z23" s="17">
        <f t="shared" si="8"/>
        <v>86.330336763425493</v>
      </c>
      <c r="AA23" s="17">
        <f t="shared" si="10"/>
        <v>7.5954749650051934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2"/>
      <c r="C24" s="52"/>
      <c r="D24" s="52"/>
      <c r="E24" s="52"/>
      <c r="F24" s="52"/>
      <c r="G24" s="52"/>
      <c r="H24" s="52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2819919.06</v>
      </c>
      <c r="N24" s="18">
        <f>M24</f>
        <v>2819919.06</v>
      </c>
      <c r="O24" s="39">
        <v>41197224.380000003</v>
      </c>
      <c r="P24" s="39">
        <v>1827333.42</v>
      </c>
      <c r="Q24" s="18">
        <v>16752.98</v>
      </c>
      <c r="R24" s="18">
        <v>432994.66</v>
      </c>
      <c r="S24" s="18">
        <v>2349659.77</v>
      </c>
      <c r="T24" s="18">
        <f t="shared" si="3"/>
        <v>416241.68</v>
      </c>
      <c r="U24" s="18">
        <f t="shared" si="4"/>
        <v>-38847564.609999999</v>
      </c>
      <c r="V24" s="17">
        <f t="shared" si="5"/>
        <v>5.7034419317353047</v>
      </c>
      <c r="W24" s="18">
        <f t="shared" si="6"/>
        <v>522326.35000000009</v>
      </c>
      <c r="X24" s="17">
        <f t="shared" si="2"/>
        <v>128.58407471144483</v>
      </c>
      <c r="Y24" s="18">
        <f t="shared" si="7"/>
        <v>-470259.29000000004</v>
      </c>
      <c r="Z24" s="17">
        <f t="shared" si="8"/>
        <v>83.323660006042871</v>
      </c>
      <c r="AA24" s="18">
        <f t="shared" si="10"/>
        <v>7.3364523414361189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3"/>
        <v>0</v>
      </c>
      <c r="U25" s="17">
        <f t="shared" si="4"/>
        <v>0</v>
      </c>
      <c r="V25" s="17" t="e">
        <f t="shared" si="5"/>
        <v>#DIV/0!</v>
      </c>
      <c r="W25" s="17">
        <f t="shared" si="6"/>
        <v>0</v>
      </c>
      <c r="X25" s="17" t="e">
        <f t="shared" si="2"/>
        <v>#DIV/0!</v>
      </c>
      <c r="Y25" s="17">
        <f t="shared" si="7"/>
        <v>-31842999.989999998</v>
      </c>
      <c r="Z25" s="17">
        <f t="shared" si="8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3"/>
        <v>0</v>
      </c>
      <c r="U26" s="17">
        <f t="shared" si="4"/>
        <v>0</v>
      </c>
      <c r="V26" s="17" t="e">
        <f t="shared" si="5"/>
        <v>#DIV/0!</v>
      </c>
      <c r="W26" s="17">
        <f t="shared" si="6"/>
        <v>0</v>
      </c>
      <c r="X26" s="17" t="e">
        <f t="shared" si="2"/>
        <v>#DIV/0!</v>
      </c>
      <c r="Y26" s="17">
        <f t="shared" si="7"/>
        <v>-3583390.66</v>
      </c>
      <c r="Z26" s="17">
        <f t="shared" si="8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2"/>
      <c r="C27" s="52"/>
      <c r="D27" s="52"/>
      <c r="E27" s="52"/>
      <c r="F27" s="52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163055.35</v>
      </c>
      <c r="N27" s="18">
        <f>M27</f>
        <v>163055.35</v>
      </c>
      <c r="O27" s="18">
        <v>811765.62</v>
      </c>
      <c r="P27" s="18">
        <v>194094.79</v>
      </c>
      <c r="Q27" s="18">
        <v>54895.32</v>
      </c>
      <c r="R27" s="18">
        <v>3813.4</v>
      </c>
      <c r="S27" s="18">
        <v>225400.4</v>
      </c>
      <c r="T27" s="18">
        <f t="shared" si="3"/>
        <v>-51081.919999999998</v>
      </c>
      <c r="U27" s="18">
        <f t="shared" si="4"/>
        <v>-586365.22</v>
      </c>
      <c r="V27" s="17">
        <f t="shared" si="5"/>
        <v>27.766684674327546</v>
      </c>
      <c r="W27" s="18">
        <f t="shared" si="6"/>
        <v>31305.609999999986</v>
      </c>
      <c r="X27" s="17">
        <f t="shared" si="2"/>
        <v>116.12903159327459</v>
      </c>
      <c r="Y27" s="18">
        <f t="shared" si="7"/>
        <v>62345.049999999988</v>
      </c>
      <c r="Z27" s="17">
        <f t="shared" si="8"/>
        <v>138.23551327815983</v>
      </c>
      <c r="AA27" s="18">
        <f t="shared" si="10"/>
        <v>17.357366409827947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3"/>
        <v>0</v>
      </c>
      <c r="U28" s="17">
        <f t="shared" si="4"/>
        <v>0</v>
      </c>
      <c r="V28" s="17" t="e">
        <f t="shared" si="5"/>
        <v>#DIV/0!</v>
      </c>
      <c r="W28" s="17">
        <f t="shared" si="6"/>
        <v>0</v>
      </c>
      <c r="X28" s="17" t="e">
        <f t="shared" si="2"/>
        <v>#DIV/0!</v>
      </c>
      <c r="Y28" s="17">
        <f t="shared" si="7"/>
        <v>-157910</v>
      </c>
      <c r="Z28" s="17">
        <f t="shared" si="8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3"/>
        <v>0</v>
      </c>
      <c r="U29" s="17">
        <f t="shared" si="4"/>
        <v>0</v>
      </c>
      <c r="V29" s="17" t="e">
        <f t="shared" si="5"/>
        <v>#DIV/0!</v>
      </c>
      <c r="W29" s="17">
        <f t="shared" si="6"/>
        <v>0</v>
      </c>
      <c r="X29" s="17" t="e">
        <f t="shared" si="2"/>
        <v>#DIV/0!</v>
      </c>
      <c r="Y29" s="17">
        <f t="shared" si="7"/>
        <v>0</v>
      </c>
      <c r="Z29" s="17" t="e">
        <f t="shared" si="8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3"/>
        <v>0</v>
      </c>
      <c r="U30" s="17">
        <f t="shared" si="4"/>
        <v>0</v>
      </c>
      <c r="V30" s="17" t="e">
        <f t="shared" si="5"/>
        <v>#DIV/0!</v>
      </c>
      <c r="W30" s="17">
        <f t="shared" si="6"/>
        <v>0</v>
      </c>
      <c r="X30" s="17" t="e">
        <f t="shared" si="2"/>
        <v>#DIV/0!</v>
      </c>
      <c r="Y30" s="17">
        <f t="shared" si="7"/>
        <v>-730549.34</v>
      </c>
      <c r="Z30" s="17">
        <f t="shared" si="8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5" t="s">
        <v>17</v>
      </c>
      <c r="C31" s="55"/>
      <c r="D31" s="55"/>
      <c r="E31" s="55"/>
      <c r="F31" s="55"/>
      <c r="G31" s="55"/>
      <c r="H31" s="55"/>
      <c r="I31" s="55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0</v>
      </c>
      <c r="Q31" s="17">
        <f t="shared" si="18"/>
        <v>0</v>
      </c>
      <c r="R31" s="17">
        <f t="shared" si="18"/>
        <v>0</v>
      </c>
      <c r="S31" s="17">
        <f t="shared" si="18"/>
        <v>0</v>
      </c>
      <c r="T31" s="17">
        <f t="shared" si="3"/>
        <v>0</v>
      </c>
      <c r="U31" s="17">
        <f t="shared" si="4"/>
        <v>-35000</v>
      </c>
      <c r="V31" s="17">
        <f t="shared" si="5"/>
        <v>0</v>
      </c>
      <c r="W31" s="17">
        <f t="shared" si="6"/>
        <v>0</v>
      </c>
      <c r="X31" s="17">
        <v>0</v>
      </c>
      <c r="Y31" s="17">
        <f t="shared" si="7"/>
        <v>0</v>
      </c>
      <c r="Z31" s="17">
        <v>0</v>
      </c>
      <c r="AA31" s="17">
        <f t="shared" si="10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2" t="s">
        <v>8</v>
      </c>
      <c r="C32" s="52" t="s">
        <v>18</v>
      </c>
      <c r="D32" s="52" t="s">
        <v>17</v>
      </c>
      <c r="E32" s="52"/>
      <c r="F32" s="52"/>
      <c r="G32" s="6"/>
      <c r="H32" s="6"/>
      <c r="I32" s="52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0</v>
      </c>
      <c r="Q32" s="18">
        <v>0</v>
      </c>
      <c r="R32" s="18">
        <v>0</v>
      </c>
      <c r="S32" s="18">
        <v>0</v>
      </c>
      <c r="T32" s="18">
        <f t="shared" si="3"/>
        <v>0</v>
      </c>
      <c r="U32" s="18">
        <f t="shared" si="4"/>
        <v>-35000</v>
      </c>
      <c r="V32" s="17">
        <f t="shared" si="5"/>
        <v>0</v>
      </c>
      <c r="W32" s="18">
        <f t="shared" si="6"/>
        <v>0</v>
      </c>
      <c r="X32" s="17">
        <v>0</v>
      </c>
      <c r="Y32" s="18">
        <f t="shared" si="7"/>
        <v>0</v>
      </c>
      <c r="Z32" s="17">
        <v>0</v>
      </c>
      <c r="AA32" s="18">
        <f t="shared" si="10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13411.55</v>
      </c>
      <c r="N33" s="17">
        <f>N34</f>
        <v>13411.55</v>
      </c>
      <c r="O33" s="17">
        <f t="shared" ref="O33:P33" si="20">O34</f>
        <v>0</v>
      </c>
      <c r="P33" s="17">
        <f t="shared" si="20"/>
        <v>0</v>
      </c>
      <c r="Q33" s="17">
        <f>Q34</f>
        <v>0</v>
      </c>
      <c r="R33" s="17">
        <f>R34</f>
        <v>3658</v>
      </c>
      <c r="S33" s="17">
        <f t="shared" ref="S33" si="21">S34</f>
        <v>11729.92</v>
      </c>
      <c r="T33" s="17">
        <f t="shared" si="3"/>
        <v>3658</v>
      </c>
      <c r="U33" s="17">
        <f t="shared" si="4"/>
        <v>11729.92</v>
      </c>
      <c r="V33" s="17">
        <v>0</v>
      </c>
      <c r="W33" s="17">
        <f t="shared" si="6"/>
        <v>11729.92</v>
      </c>
      <c r="X33" s="17">
        <v>0</v>
      </c>
      <c r="Y33" s="17">
        <f t="shared" si="7"/>
        <v>-1681.6299999999992</v>
      </c>
      <c r="Z33" s="17">
        <f t="shared" si="8"/>
        <v>87.461329973045636</v>
      </c>
      <c r="AA33" s="17">
        <f t="shared" si="10"/>
        <v>22.493467417592186</v>
      </c>
      <c r="AB33" s="17">
        <f>AB34</f>
        <v>29474.45</v>
      </c>
    </row>
    <row r="34" spans="1:29" s="5" customFormat="1" ht="56.25" hidden="1" x14ac:dyDescent="0.3">
      <c r="A34" s="9"/>
      <c r="B34" s="52"/>
      <c r="C34" s="52"/>
      <c r="D34" s="52"/>
      <c r="E34" s="52"/>
      <c r="F34" s="52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13411.55</v>
      </c>
      <c r="N34" s="18">
        <f>M34</f>
        <v>13411.55</v>
      </c>
      <c r="O34" s="18">
        <v>0</v>
      </c>
      <c r="P34" s="18">
        <v>0</v>
      </c>
      <c r="Q34" s="18">
        <v>0</v>
      </c>
      <c r="R34" s="18">
        <v>3658</v>
      </c>
      <c r="S34" s="18">
        <v>11729.92</v>
      </c>
      <c r="T34" s="18">
        <f t="shared" si="3"/>
        <v>3658</v>
      </c>
      <c r="U34" s="18">
        <f t="shared" si="4"/>
        <v>11729.92</v>
      </c>
      <c r="V34" s="17">
        <v>0</v>
      </c>
      <c r="W34" s="18">
        <f t="shared" si="6"/>
        <v>11729.92</v>
      </c>
      <c r="X34" s="17">
        <v>0</v>
      </c>
      <c r="Y34" s="18">
        <f t="shared" si="7"/>
        <v>-1681.6299999999992</v>
      </c>
      <c r="Z34" s="17">
        <f t="shared" si="8"/>
        <v>87.461329973045636</v>
      </c>
      <c r="AA34" s="18">
        <f t="shared" si="10"/>
        <v>22.493467417592186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5" t="s">
        <v>15</v>
      </c>
      <c r="C35" s="55"/>
      <c r="D35" s="55"/>
      <c r="E35" s="55"/>
      <c r="F35" s="55"/>
      <c r="G35" s="55"/>
      <c r="H35" s="55"/>
      <c r="I35" s="55"/>
      <c r="J35" s="17">
        <v>85000</v>
      </c>
      <c r="K35" s="17">
        <v>94365.83</v>
      </c>
      <c r="L35" s="17">
        <f>K35</f>
        <v>94365.83</v>
      </c>
      <c r="M35" s="17">
        <v>172110.96</v>
      </c>
      <c r="N35" s="17">
        <f>M35</f>
        <v>172110.96</v>
      </c>
      <c r="O35" s="17">
        <v>1057860</v>
      </c>
      <c r="P35" s="17">
        <v>231430</v>
      </c>
      <c r="Q35" s="17">
        <v>7222.5</v>
      </c>
      <c r="R35" s="17">
        <v>434.71</v>
      </c>
      <c r="S35" s="17">
        <v>353552.91</v>
      </c>
      <c r="T35" s="17">
        <f t="shared" si="3"/>
        <v>-6787.79</v>
      </c>
      <c r="U35" s="17">
        <f t="shared" si="4"/>
        <v>-704307.09000000008</v>
      </c>
      <c r="V35" s="17">
        <f t="shared" si="5"/>
        <v>33.421521751460489</v>
      </c>
      <c r="W35" s="17">
        <f t="shared" si="6"/>
        <v>122122.90999999997</v>
      </c>
      <c r="X35" s="17">
        <f t="shared" si="2"/>
        <v>152.76883290843884</v>
      </c>
      <c r="Y35" s="17">
        <f t="shared" si="7"/>
        <v>181441.94999999998</v>
      </c>
      <c r="Z35" s="17">
        <f t="shared" si="8"/>
        <v>205.42149669027467</v>
      </c>
      <c r="AA35" s="17">
        <f t="shared" si="10"/>
        <v>182.38695086982227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5" t="s">
        <v>13</v>
      </c>
      <c r="C36" s="55"/>
      <c r="D36" s="55"/>
      <c r="E36" s="55"/>
      <c r="F36" s="55"/>
      <c r="G36" s="55"/>
      <c r="H36" s="55"/>
      <c r="I36" s="55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7969389.5800000001</v>
      </c>
      <c r="N36" s="17">
        <f>N37+N38</f>
        <v>7969389.5800000001</v>
      </c>
      <c r="O36" s="17">
        <f t="shared" ref="O36:R36" si="23">O37+O38</f>
        <v>30293470</v>
      </c>
      <c r="P36" s="17">
        <f t="shared" ref="P36:Q36" si="24">P37+P38</f>
        <v>6119110</v>
      </c>
      <c r="Q36" s="17">
        <f t="shared" si="24"/>
        <v>792148.95</v>
      </c>
      <c r="R36" s="17">
        <f t="shared" si="23"/>
        <v>689367.52</v>
      </c>
      <c r="S36" s="17">
        <f>S37+S38</f>
        <v>5123955.3800000008</v>
      </c>
      <c r="T36" s="17">
        <f t="shared" si="3"/>
        <v>-102781.42999999993</v>
      </c>
      <c r="U36" s="17">
        <f t="shared" si="4"/>
        <v>-25169514.619999997</v>
      </c>
      <c r="V36" s="17">
        <f t="shared" si="5"/>
        <v>16.914389074609151</v>
      </c>
      <c r="W36" s="17">
        <f t="shared" si="6"/>
        <v>-995154.61999999918</v>
      </c>
      <c r="X36" s="17">
        <f t="shared" si="2"/>
        <v>83.736938541716043</v>
      </c>
      <c r="Y36" s="17">
        <f t="shared" si="7"/>
        <v>-2845434.1999999993</v>
      </c>
      <c r="Z36" s="17">
        <f t="shared" si="8"/>
        <v>64.295456114469445</v>
      </c>
      <c r="AA36" s="17">
        <f t="shared" si="10"/>
        <v>29.652877858143974</v>
      </c>
      <c r="AB36" s="17">
        <f>AB37+AB38</f>
        <v>43485252</v>
      </c>
    </row>
    <row r="37" spans="1:29" s="5" customFormat="1" ht="36" hidden="1" customHeight="1" x14ac:dyDescent="0.3">
      <c r="A37" s="9"/>
      <c r="B37" s="59" t="s">
        <v>14</v>
      </c>
      <c r="C37" s="59"/>
      <c r="D37" s="59"/>
      <c r="E37" s="59"/>
      <c r="F37" s="59"/>
      <c r="G37" s="59"/>
      <c r="H37" s="59"/>
      <c r="I37" s="59"/>
      <c r="J37" s="18">
        <v>25011552.5</v>
      </c>
      <c r="K37" s="18">
        <v>25635946.170000002</v>
      </c>
      <c r="L37" s="18">
        <f>K37</f>
        <v>25635946.170000002</v>
      </c>
      <c r="M37" s="18">
        <v>7381951.2999999998</v>
      </c>
      <c r="N37" s="18">
        <f>M37</f>
        <v>7381951.2999999998</v>
      </c>
      <c r="O37" s="18">
        <v>30293470</v>
      </c>
      <c r="P37" s="18">
        <v>6119110</v>
      </c>
      <c r="Q37" s="18">
        <v>792148.95</v>
      </c>
      <c r="R37" s="18">
        <v>626180.5</v>
      </c>
      <c r="S37" s="18">
        <v>5005381.4400000004</v>
      </c>
      <c r="T37" s="18">
        <f t="shared" si="3"/>
        <v>-165968.44999999995</v>
      </c>
      <c r="U37" s="18">
        <f t="shared" si="4"/>
        <v>-25288088.559999999</v>
      </c>
      <c r="V37" s="17">
        <f t="shared" si="5"/>
        <v>16.522971584305136</v>
      </c>
      <c r="W37" s="18">
        <f t="shared" si="6"/>
        <v>-1113728.5599999996</v>
      </c>
      <c r="X37" s="17">
        <f t="shared" si="2"/>
        <v>81.799174062894778</v>
      </c>
      <c r="Y37" s="18">
        <f t="shared" si="7"/>
        <v>-2376569.8599999994</v>
      </c>
      <c r="Z37" s="17">
        <f t="shared" si="8"/>
        <v>67.805668671913352</v>
      </c>
      <c r="AA37" s="18">
        <f t="shared" si="10"/>
        <v>28.795314403642308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59" t="s">
        <v>12</v>
      </c>
      <c r="C38" s="59"/>
      <c r="D38" s="59"/>
      <c r="E38" s="59"/>
      <c r="F38" s="59"/>
      <c r="G38" s="59"/>
      <c r="H38" s="59"/>
      <c r="I38" s="59"/>
      <c r="J38" s="18">
        <v>43290.09</v>
      </c>
      <c r="K38" s="18">
        <v>1239656.32</v>
      </c>
      <c r="L38" s="18">
        <f>K38</f>
        <v>1239656.32</v>
      </c>
      <c r="M38" s="18">
        <v>587438.28</v>
      </c>
      <c r="N38" s="18">
        <f>M38</f>
        <v>587438.28</v>
      </c>
      <c r="O38" s="18">
        <v>0</v>
      </c>
      <c r="P38" s="18">
        <v>0</v>
      </c>
      <c r="Q38" s="18">
        <v>0</v>
      </c>
      <c r="R38" s="18">
        <v>63187.02</v>
      </c>
      <c r="S38" s="18">
        <v>118573.94</v>
      </c>
      <c r="T38" s="18">
        <f t="shared" si="3"/>
        <v>63187.02</v>
      </c>
      <c r="U38" s="18">
        <f t="shared" si="4"/>
        <v>118573.94</v>
      </c>
      <c r="V38" s="17">
        <v>0</v>
      </c>
      <c r="W38" s="18">
        <f t="shared" si="6"/>
        <v>118573.94</v>
      </c>
      <c r="X38" s="17">
        <v>0</v>
      </c>
      <c r="Y38" s="18">
        <f t="shared" si="7"/>
        <v>-468864.34</v>
      </c>
      <c r="Z38" s="17">
        <f t="shared" si="8"/>
        <v>20.184918830962122</v>
      </c>
      <c r="AA38" s="18">
        <f t="shared" si="10"/>
        <v>47.387188733083697</v>
      </c>
      <c r="AB38" s="18">
        <v>0</v>
      </c>
    </row>
    <row r="39" spans="1:29" s="15" customFormat="1" ht="60" hidden="1" customHeight="1" x14ac:dyDescent="0.3">
      <c r="A39" s="14"/>
      <c r="B39" s="55" t="s">
        <v>11</v>
      </c>
      <c r="C39" s="55"/>
      <c r="D39" s="55"/>
      <c r="E39" s="55"/>
      <c r="F39" s="55"/>
      <c r="G39" s="55"/>
      <c r="H39" s="55"/>
      <c r="I39" s="55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594677.18000000005</v>
      </c>
      <c r="N39" s="17">
        <f>N40+N41</f>
        <v>594677.18000000005</v>
      </c>
      <c r="O39" s="17">
        <f t="shared" ref="O39:S39" si="26">O40+O41</f>
        <v>132000</v>
      </c>
      <c r="P39" s="17">
        <f t="shared" si="26"/>
        <v>46000</v>
      </c>
      <c r="Q39" s="17">
        <f t="shared" ref="Q39" si="27">Q40+Q41</f>
        <v>282936.90000000002</v>
      </c>
      <c r="R39" s="17">
        <f t="shared" si="26"/>
        <v>24080</v>
      </c>
      <c r="S39" s="17">
        <f t="shared" si="26"/>
        <v>353714.9</v>
      </c>
      <c r="T39" s="17">
        <f t="shared" si="3"/>
        <v>-258856.90000000002</v>
      </c>
      <c r="U39" s="17">
        <f t="shared" si="4"/>
        <v>221714.90000000002</v>
      </c>
      <c r="V39" s="17">
        <f t="shared" si="5"/>
        <v>267.96583333333336</v>
      </c>
      <c r="W39" s="17">
        <f t="shared" si="6"/>
        <v>307714.90000000002</v>
      </c>
      <c r="X39" s="17">
        <f t="shared" si="2"/>
        <v>768.9454347826088</v>
      </c>
      <c r="Y39" s="17">
        <f t="shared" si="7"/>
        <v>-240962.28000000003</v>
      </c>
      <c r="Z39" s="17">
        <f t="shared" si="8"/>
        <v>59.480153585177085</v>
      </c>
      <c r="AA39" s="17">
        <f t="shared" si="10"/>
        <v>13.859889699431829</v>
      </c>
      <c r="AB39" s="17">
        <f>AB40+AB41</f>
        <v>1411920.5699999998</v>
      </c>
    </row>
    <row r="40" spans="1:29" s="5" customFormat="1" ht="75" hidden="1" customHeight="1" x14ac:dyDescent="0.3">
      <c r="A40" s="9"/>
      <c r="B40" s="59" t="s">
        <v>47</v>
      </c>
      <c r="C40" s="59"/>
      <c r="D40" s="59"/>
      <c r="E40" s="59"/>
      <c r="F40" s="59"/>
      <c r="G40" s="59"/>
      <c r="H40" s="59"/>
      <c r="I40" s="59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f t="shared" si="3"/>
        <v>0</v>
      </c>
      <c r="U40" s="18">
        <f t="shared" si="4"/>
        <v>0</v>
      </c>
      <c r="V40" s="17">
        <v>0</v>
      </c>
      <c r="W40" s="18">
        <f t="shared" si="6"/>
        <v>0</v>
      </c>
      <c r="X40" s="17">
        <v>0</v>
      </c>
      <c r="Y40" s="18">
        <f t="shared" si="7"/>
        <v>0</v>
      </c>
      <c r="Z40" s="17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59" t="s">
        <v>10</v>
      </c>
      <c r="C41" s="59"/>
      <c r="D41" s="59"/>
      <c r="E41" s="59"/>
      <c r="F41" s="59"/>
      <c r="G41" s="59"/>
      <c r="H41" s="59"/>
      <c r="I41" s="59"/>
      <c r="J41" s="18">
        <v>4127104.29</v>
      </c>
      <c r="K41" s="18">
        <v>4127104.29</v>
      </c>
      <c r="L41" s="18">
        <f t="shared" si="28"/>
        <v>4127104.29</v>
      </c>
      <c r="M41" s="18">
        <v>594677.18000000005</v>
      </c>
      <c r="N41" s="18">
        <f>M41</f>
        <v>594677.18000000005</v>
      </c>
      <c r="O41" s="18">
        <v>132000</v>
      </c>
      <c r="P41" s="18">
        <v>46000</v>
      </c>
      <c r="Q41" s="18">
        <v>282936.90000000002</v>
      </c>
      <c r="R41" s="18">
        <v>24080</v>
      </c>
      <c r="S41" s="18">
        <v>353714.9</v>
      </c>
      <c r="T41" s="18">
        <f t="shared" si="3"/>
        <v>-258856.90000000002</v>
      </c>
      <c r="U41" s="18">
        <f t="shared" si="4"/>
        <v>221714.90000000002</v>
      </c>
      <c r="V41" s="17">
        <f t="shared" si="5"/>
        <v>267.96583333333336</v>
      </c>
      <c r="W41" s="18">
        <f t="shared" si="6"/>
        <v>307714.90000000002</v>
      </c>
      <c r="X41" s="17">
        <f t="shared" si="2"/>
        <v>768.9454347826088</v>
      </c>
      <c r="Y41" s="18">
        <f t="shared" si="7"/>
        <v>-240962.28000000003</v>
      </c>
      <c r="Z41" s="17">
        <f t="shared" si="8"/>
        <v>59.480153585177085</v>
      </c>
      <c r="AA41" s="18">
        <f t="shared" si="10"/>
        <v>14.409065974923546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5" t="s">
        <v>9</v>
      </c>
      <c r="C42" s="55"/>
      <c r="D42" s="55"/>
      <c r="E42" s="55"/>
      <c r="F42" s="55"/>
      <c r="G42" s="55"/>
      <c r="H42" s="55"/>
      <c r="I42" s="55"/>
      <c r="J42" s="17">
        <v>2200000</v>
      </c>
      <c r="K42" s="17">
        <v>2338187.02</v>
      </c>
      <c r="L42" s="17">
        <f t="shared" si="28"/>
        <v>2338187.02</v>
      </c>
      <c r="M42" s="17">
        <v>612663.81999999995</v>
      </c>
      <c r="N42" s="17">
        <f>M42</f>
        <v>612663.81999999995</v>
      </c>
      <c r="O42" s="17">
        <v>770140</v>
      </c>
      <c r="P42" s="17">
        <v>244036.05</v>
      </c>
      <c r="Q42" s="17">
        <v>5750.86</v>
      </c>
      <c r="R42" s="17">
        <v>-51583.05</v>
      </c>
      <c r="S42" s="17">
        <v>192883.33</v>
      </c>
      <c r="T42" s="17">
        <f t="shared" si="3"/>
        <v>-57333.91</v>
      </c>
      <c r="U42" s="17">
        <f t="shared" si="4"/>
        <v>-577256.67000000004</v>
      </c>
      <c r="V42" s="17">
        <f t="shared" si="5"/>
        <v>25.045229438803336</v>
      </c>
      <c r="W42" s="17">
        <f t="shared" si="6"/>
        <v>-51152.72</v>
      </c>
      <c r="X42" s="17">
        <f t="shared" si="2"/>
        <v>79.038867413236687</v>
      </c>
      <c r="Y42" s="17">
        <f t="shared" si="7"/>
        <v>-419780.49</v>
      </c>
      <c r="Z42" s="17">
        <f t="shared" si="8"/>
        <v>31.482735507378258</v>
      </c>
      <c r="AA42" s="17">
        <f t="shared" si="10"/>
        <v>26.202515656767268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3"/>
        <v>0</v>
      </c>
      <c r="U43" s="17">
        <f t="shared" si="4"/>
        <v>59379.149999999994</v>
      </c>
      <c r="V43" s="17">
        <f t="shared" si="5"/>
        <v>190.79380733944953</v>
      </c>
      <c r="W43" s="17">
        <f t="shared" si="6"/>
        <v>124779.15</v>
      </c>
      <c r="X43" s="17" t="e">
        <f t="shared" si="2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3"/>
        <v>0</v>
      </c>
      <c r="U44" s="17">
        <f t="shared" si="4"/>
        <v>600</v>
      </c>
      <c r="V44" s="17">
        <f t="shared" si="5"/>
        <v>100.75566750629723</v>
      </c>
      <c r="W44" s="17">
        <f t="shared" si="6"/>
        <v>80000</v>
      </c>
      <c r="X44" s="17" t="e">
        <f t="shared" si="2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3"/>
        <v>0</v>
      </c>
      <c r="U45" s="17">
        <f t="shared" si="4"/>
        <v>127159.44</v>
      </c>
      <c r="V45" s="17">
        <f t="shared" si="5"/>
        <v>154.74146661541482</v>
      </c>
      <c r="W45" s="17">
        <f t="shared" si="6"/>
        <v>359450.33</v>
      </c>
      <c r="X45" s="17" t="e">
        <f t="shared" si="2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3"/>
        <v>0</v>
      </c>
      <c r="U46" s="17">
        <f t="shared" si="4"/>
        <v>585.42999999999302</v>
      </c>
      <c r="V46" s="17">
        <f t="shared" si="5"/>
        <v>100.24043823392998</v>
      </c>
      <c r="W46" s="17">
        <f t="shared" si="6"/>
        <v>244070</v>
      </c>
      <c r="X46" s="17" t="e">
        <f t="shared" si="2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3"/>
        <v>0</v>
      </c>
      <c r="U47" s="17">
        <f t="shared" si="4"/>
        <v>194009.67000000004</v>
      </c>
      <c r="V47" s="17">
        <f t="shared" si="5"/>
        <v>120.10274727340808</v>
      </c>
      <c r="W47" s="17">
        <f t="shared" si="6"/>
        <v>1159100</v>
      </c>
      <c r="X47" s="17" t="e">
        <f t="shared" si="2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3"/>
        <v>0</v>
      </c>
      <c r="U48" s="17">
        <f t="shared" si="4"/>
        <v>15000</v>
      </c>
      <c r="V48" s="17">
        <f t="shared" si="5"/>
        <v>103.57142857142858</v>
      </c>
      <c r="W48" s="17">
        <f t="shared" si="6"/>
        <v>435000</v>
      </c>
      <c r="X48" s="17" t="e">
        <f t="shared" si="2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3"/>
        <v>0</v>
      </c>
      <c r="U49" s="17">
        <f t="shared" si="4"/>
        <v>326062.56999999995</v>
      </c>
      <c r="V49" s="17">
        <f t="shared" si="5"/>
        <v>150.1634723076923</v>
      </c>
      <c r="W49" s="17">
        <f t="shared" si="6"/>
        <v>976062.57</v>
      </c>
      <c r="X49" s="17" t="e">
        <f t="shared" si="2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3"/>
        <v>0</v>
      </c>
      <c r="U50" s="17">
        <f t="shared" si="4"/>
        <v>33742.81</v>
      </c>
      <c r="V50" s="17">
        <f t="shared" si="5"/>
        <v>112.01349657700825</v>
      </c>
      <c r="W50" s="17">
        <f t="shared" si="6"/>
        <v>314616.99</v>
      </c>
      <c r="X50" s="17" t="e">
        <f t="shared" si="2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3"/>
        <v>0</v>
      </c>
      <c r="U51" s="17">
        <f t="shared" si="4"/>
        <v>213912.2200000002</v>
      </c>
      <c r="V51" s="17">
        <f t="shared" si="5"/>
        <v>109.56468276624854</v>
      </c>
      <c r="W51" s="17">
        <f t="shared" si="6"/>
        <v>2450392.25</v>
      </c>
      <c r="X51" s="17" t="e">
        <f t="shared" si="2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8"/>
        <v>256536.06</v>
      </c>
      <c r="M52" s="35">
        <v>79604.210000000006</v>
      </c>
      <c r="N52" s="18">
        <f>M52</f>
        <v>79604.210000000006</v>
      </c>
      <c r="O52" s="35">
        <v>426910</v>
      </c>
      <c r="P52" s="18">
        <v>46000</v>
      </c>
      <c r="Q52" s="35">
        <v>235</v>
      </c>
      <c r="R52" s="18">
        <v>28</v>
      </c>
      <c r="S52" s="35">
        <v>22891.27</v>
      </c>
      <c r="T52" s="35">
        <f t="shared" si="3"/>
        <v>-207</v>
      </c>
      <c r="U52" s="18">
        <f t="shared" si="4"/>
        <v>-404018.73</v>
      </c>
      <c r="V52" s="17">
        <f t="shared" si="5"/>
        <v>5.3620833430933921</v>
      </c>
      <c r="W52" s="18">
        <f t="shared" si="6"/>
        <v>-23108.73</v>
      </c>
      <c r="X52" s="17">
        <f t="shared" si="2"/>
        <v>49.763630434782606</v>
      </c>
      <c r="Y52" s="18">
        <f t="shared" si="7"/>
        <v>-56712.94</v>
      </c>
      <c r="Z52" s="17">
        <f t="shared" si="8"/>
        <v>28.756355976649978</v>
      </c>
      <c r="AA52" s="18">
        <f t="shared" si="10"/>
        <v>31.030417322227528</v>
      </c>
      <c r="AB52" s="35"/>
    </row>
    <row r="53" spans="1:28" s="15" customFormat="1" ht="36.75" hidden="1" customHeight="1" x14ac:dyDescent="0.3">
      <c r="A53" s="14"/>
      <c r="B53" s="55" t="s">
        <v>7</v>
      </c>
      <c r="C53" s="55"/>
      <c r="D53" s="55"/>
      <c r="E53" s="55"/>
      <c r="F53" s="55"/>
      <c r="G53" s="55"/>
      <c r="H53" s="55"/>
      <c r="I53" s="55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333526.65999999997</v>
      </c>
      <c r="N53" s="17">
        <f t="shared" si="29"/>
        <v>1628367.66</v>
      </c>
      <c r="O53" s="17">
        <f t="shared" si="29"/>
        <v>4355552</v>
      </c>
      <c r="P53" s="17">
        <f t="shared" si="29"/>
        <v>4355552</v>
      </c>
      <c r="Q53" s="17">
        <f t="shared" si="29"/>
        <v>-122610.92000000001</v>
      </c>
      <c r="R53" s="17">
        <f t="shared" ref="R53:S53" si="30">R54+R55</f>
        <v>35183.089999999997</v>
      </c>
      <c r="S53" s="17">
        <f t="shared" si="30"/>
        <v>1448139.2</v>
      </c>
      <c r="T53" s="17">
        <f t="shared" si="3"/>
        <v>157794.01</v>
      </c>
      <c r="U53" s="17">
        <f t="shared" si="4"/>
        <v>-2907412.8</v>
      </c>
      <c r="V53" s="17">
        <f t="shared" si="5"/>
        <v>33.248121018874301</v>
      </c>
      <c r="W53" s="17">
        <f t="shared" si="6"/>
        <v>-2907412.8</v>
      </c>
      <c r="X53" s="17">
        <f t="shared" si="2"/>
        <v>33.248121018874301</v>
      </c>
      <c r="Y53" s="17">
        <f t="shared" si="7"/>
        <v>-180228.45999999996</v>
      </c>
      <c r="Z53" s="17">
        <f t="shared" si="8"/>
        <v>88.931955330038917</v>
      </c>
      <c r="AA53" s="17">
        <f t="shared" si="10"/>
        <v>28.819573037156161</v>
      </c>
      <c r="AB53" s="17"/>
    </row>
    <row r="54" spans="1:28" s="5" customFormat="1" ht="28.5" hidden="1" customHeight="1" x14ac:dyDescent="0.3">
      <c r="A54" s="9"/>
      <c r="B54" s="52"/>
      <c r="C54" s="52"/>
      <c r="D54" s="52"/>
      <c r="E54" s="52"/>
      <c r="F54" s="52"/>
      <c r="G54" s="52"/>
      <c r="H54" s="52"/>
      <c r="I54" s="52" t="s">
        <v>79</v>
      </c>
      <c r="J54" s="18">
        <v>0</v>
      </c>
      <c r="K54" s="18">
        <v>1294662.3799999999</v>
      </c>
      <c r="L54" s="18">
        <f>K54</f>
        <v>1294662.3799999999</v>
      </c>
      <c r="M54" s="18">
        <v>333526.65999999997</v>
      </c>
      <c r="N54" s="18">
        <f>M54</f>
        <v>333526.65999999997</v>
      </c>
      <c r="O54" s="18">
        <v>0</v>
      </c>
      <c r="P54" s="18">
        <v>0</v>
      </c>
      <c r="Q54" s="18">
        <v>-137610.92000000001</v>
      </c>
      <c r="R54" s="18">
        <v>1583.09</v>
      </c>
      <c r="S54" s="18">
        <v>153298.20000000001</v>
      </c>
      <c r="T54" s="35">
        <f t="shared" si="3"/>
        <v>139194.01</v>
      </c>
      <c r="U54" s="18">
        <f t="shared" si="4"/>
        <v>153298.20000000001</v>
      </c>
      <c r="V54" s="17">
        <v>0</v>
      </c>
      <c r="W54" s="17">
        <f t="shared" ref="W54:W55" si="31">S54-P54</f>
        <v>153298.20000000001</v>
      </c>
      <c r="X54" s="17">
        <v>0</v>
      </c>
      <c r="Y54" s="18">
        <f t="shared" si="7"/>
        <v>-180228.45999999996</v>
      </c>
      <c r="Z54" s="17">
        <f t="shared" si="8"/>
        <v>45.962802493809647</v>
      </c>
      <c r="AA54" s="18">
        <f t="shared" si="10"/>
        <v>25.761670776283772</v>
      </c>
      <c r="AB54" s="18"/>
    </row>
    <row r="55" spans="1:28" s="5" customFormat="1" ht="28.5" hidden="1" customHeight="1" x14ac:dyDescent="0.3">
      <c r="A55" s="9"/>
      <c r="B55" s="52"/>
      <c r="C55" s="52"/>
      <c r="D55" s="52"/>
      <c r="E55" s="52"/>
      <c r="F55" s="52"/>
      <c r="G55" s="52"/>
      <c r="H55" s="52"/>
      <c r="I55" s="52" t="s">
        <v>78</v>
      </c>
      <c r="J55" s="18">
        <v>0</v>
      </c>
      <c r="K55" s="18">
        <v>0</v>
      </c>
      <c r="L55" s="53">
        <v>4355552</v>
      </c>
      <c r="M55" s="18">
        <v>0</v>
      </c>
      <c r="N55" s="53">
        <f>S55</f>
        <v>1294841</v>
      </c>
      <c r="O55" s="18">
        <f>5544443-1188891</f>
        <v>4355552</v>
      </c>
      <c r="P55" s="18">
        <f>5544443-1188891</f>
        <v>4355552</v>
      </c>
      <c r="Q55" s="18">
        <v>15000</v>
      </c>
      <c r="R55" s="18">
        <v>33600</v>
      </c>
      <c r="S55" s="18">
        <v>1294841</v>
      </c>
      <c r="T55" s="35">
        <f t="shared" si="3"/>
        <v>18600</v>
      </c>
      <c r="U55" s="18">
        <f t="shared" si="4"/>
        <v>-3060711</v>
      </c>
      <c r="V55" s="17">
        <f t="shared" si="5"/>
        <v>29.728516615115602</v>
      </c>
      <c r="W55" s="17">
        <f t="shared" si="31"/>
        <v>-3060711</v>
      </c>
      <c r="X55" s="17">
        <f t="shared" si="2"/>
        <v>29.728516615115602</v>
      </c>
      <c r="Y55" s="18">
        <f t="shared" si="7"/>
        <v>0</v>
      </c>
      <c r="Z55" s="17">
        <f t="shared" si="8"/>
        <v>100</v>
      </c>
      <c r="AA55" s="18"/>
      <c r="AB55" s="18"/>
    </row>
    <row r="56" spans="1:28" s="15" customFormat="1" ht="36.75" customHeight="1" x14ac:dyDescent="0.3">
      <c r="A56" s="14"/>
      <c r="B56" s="55" t="s">
        <v>1</v>
      </c>
      <c r="C56" s="55"/>
      <c r="D56" s="55"/>
      <c r="E56" s="55"/>
      <c r="F56" s="55"/>
      <c r="G56" s="55"/>
      <c r="H56" s="55"/>
      <c r="I56" s="55"/>
      <c r="J56" s="17">
        <f>J57+J58+J59+J60+J61+J62+J63</f>
        <v>1796348547.49</v>
      </c>
      <c r="K56" s="17">
        <f t="shared" ref="K56:S56" si="32">K57+K58+K59+K60+K61+K62+K63</f>
        <v>1731743649.9200001</v>
      </c>
      <c r="L56" s="17">
        <f t="shared" ref="L56:M56" si="33">L57+L58+L59+L60+L61+L62+L63</f>
        <v>1726065816.5200002</v>
      </c>
      <c r="M56" s="17">
        <f t="shared" si="33"/>
        <v>271059520.75999999</v>
      </c>
      <c r="N56" s="17">
        <f t="shared" ref="N56" si="34">N57+N58+N59+N60+N61+N62+N63</f>
        <v>268911324.36000001</v>
      </c>
      <c r="O56" s="17">
        <f t="shared" si="32"/>
        <v>1719562266.79</v>
      </c>
      <c r="P56" s="17">
        <f t="shared" si="32"/>
        <v>474930178.44999999</v>
      </c>
      <c r="Q56" s="17">
        <f t="shared" ref="Q56" si="35">Q57+Q58+Q59+Q60+Q61+Q62+Q63</f>
        <v>43338179.170000002</v>
      </c>
      <c r="R56" s="17">
        <f t="shared" si="32"/>
        <v>24662237.119999997</v>
      </c>
      <c r="S56" s="17">
        <f t="shared" si="32"/>
        <v>411193292.38999999</v>
      </c>
      <c r="T56" s="17">
        <f t="shared" si="3"/>
        <v>-18675942.050000004</v>
      </c>
      <c r="U56" s="17">
        <f t="shared" si="4"/>
        <v>-1308368974.4000001</v>
      </c>
      <c r="V56" s="17">
        <f t="shared" si="5"/>
        <v>23.912672447598933</v>
      </c>
      <c r="W56" s="17">
        <f t="shared" si="6"/>
        <v>-63736886.060000002</v>
      </c>
      <c r="X56" s="17">
        <f t="shared" si="2"/>
        <v>86.579735516489166</v>
      </c>
      <c r="Y56" s="17">
        <f t="shared" si="7"/>
        <v>142281968.02999997</v>
      </c>
      <c r="Z56" s="17">
        <f t="shared" si="8"/>
        <v>152.91036677931891</v>
      </c>
      <c r="AA56" s="17">
        <f t="shared" ref="AA56:AA64" si="36">N56/L56*100</f>
        <v>15.579436298794466</v>
      </c>
      <c r="AB56" s="30"/>
    </row>
    <row r="57" spans="1:28" s="15" customFormat="1" ht="54.75" customHeight="1" x14ac:dyDescent="0.3">
      <c r="A57" s="14"/>
      <c r="B57" s="55" t="s">
        <v>6</v>
      </c>
      <c r="C57" s="55"/>
      <c r="D57" s="55"/>
      <c r="E57" s="55"/>
      <c r="F57" s="55"/>
      <c r="G57" s="55"/>
      <c r="H57" s="55"/>
      <c r="I57" s="55"/>
      <c r="J57" s="17">
        <v>426424900</v>
      </c>
      <c r="K57" s="17">
        <v>426424900</v>
      </c>
      <c r="L57" s="17">
        <f t="shared" ref="L57:L63" si="37">K57</f>
        <v>426424900</v>
      </c>
      <c r="M57" s="17">
        <v>100744500</v>
      </c>
      <c r="N57" s="17">
        <f>M57</f>
        <v>100744500</v>
      </c>
      <c r="O57" s="17">
        <v>436509000</v>
      </c>
      <c r="P57" s="17">
        <v>109127250</v>
      </c>
      <c r="Q57" s="17">
        <v>0</v>
      </c>
      <c r="R57" s="17">
        <v>14354954</v>
      </c>
      <c r="S57" s="17">
        <v>109127250</v>
      </c>
      <c r="T57" s="17">
        <f t="shared" si="3"/>
        <v>14354954</v>
      </c>
      <c r="U57" s="17">
        <f t="shared" si="4"/>
        <v>-327381750</v>
      </c>
      <c r="V57" s="17">
        <f t="shared" si="5"/>
        <v>25</v>
      </c>
      <c r="W57" s="17">
        <f t="shared" si="6"/>
        <v>0</v>
      </c>
      <c r="X57" s="17">
        <f t="shared" si="2"/>
        <v>100</v>
      </c>
      <c r="Y57" s="17">
        <f t="shared" si="7"/>
        <v>8382750</v>
      </c>
      <c r="Z57" s="17">
        <f t="shared" si="8"/>
        <v>108.32080163185087</v>
      </c>
      <c r="AA57" s="17">
        <f t="shared" si="36"/>
        <v>23.625379287185151</v>
      </c>
      <c r="AB57" s="30"/>
    </row>
    <row r="58" spans="1:28" s="15" customFormat="1" ht="55.5" customHeight="1" x14ac:dyDescent="0.3">
      <c r="A58" s="14"/>
      <c r="B58" s="55" t="s">
        <v>5</v>
      </c>
      <c r="C58" s="55"/>
      <c r="D58" s="55"/>
      <c r="E58" s="55"/>
      <c r="F58" s="55"/>
      <c r="G58" s="55"/>
      <c r="H58" s="55"/>
      <c r="I58" s="55"/>
      <c r="J58" s="17">
        <v>290914546.44999999</v>
      </c>
      <c r="K58" s="17">
        <v>276999912.48000002</v>
      </c>
      <c r="L58" s="17">
        <f t="shared" si="37"/>
        <v>276999912.48000002</v>
      </c>
      <c r="M58" s="17">
        <v>1243422</v>
      </c>
      <c r="N58" s="17">
        <f>M58</f>
        <v>1243422</v>
      </c>
      <c r="O58" s="17">
        <v>219043670.13</v>
      </c>
      <c r="P58" s="17">
        <v>43001023.780000001</v>
      </c>
      <c r="Q58" s="17">
        <v>735684.79</v>
      </c>
      <c r="R58" s="17">
        <v>1924901.52</v>
      </c>
      <c r="S58" s="17">
        <v>5711032.8700000001</v>
      </c>
      <c r="T58" s="17">
        <f t="shared" si="3"/>
        <v>1189216.73</v>
      </c>
      <c r="U58" s="17">
        <f t="shared" si="4"/>
        <v>-213332637.25999999</v>
      </c>
      <c r="V58" s="17">
        <f t="shared" si="5"/>
        <v>2.6072576608173912</v>
      </c>
      <c r="W58" s="17">
        <f t="shared" si="6"/>
        <v>-37289990.910000004</v>
      </c>
      <c r="X58" s="17">
        <f t="shared" si="2"/>
        <v>13.281155581826475</v>
      </c>
      <c r="Y58" s="17">
        <f t="shared" si="7"/>
        <v>4467610.87</v>
      </c>
      <c r="Z58" s="17">
        <f t="shared" si="8"/>
        <v>459.29964806799302</v>
      </c>
      <c r="AA58" s="17">
        <f t="shared" si="36"/>
        <v>0.44888895049372179</v>
      </c>
      <c r="AB58" s="30"/>
    </row>
    <row r="59" spans="1:28" s="15" customFormat="1" ht="55.5" customHeight="1" x14ac:dyDescent="0.3">
      <c r="A59" s="14"/>
      <c r="B59" s="55" t="s">
        <v>4</v>
      </c>
      <c r="C59" s="55"/>
      <c r="D59" s="55"/>
      <c r="E59" s="55"/>
      <c r="F59" s="55"/>
      <c r="G59" s="55"/>
      <c r="H59" s="55"/>
      <c r="I59" s="55"/>
      <c r="J59" s="17">
        <v>1066999039.4299999</v>
      </c>
      <c r="K59" s="17">
        <v>1016038865.97</v>
      </c>
      <c r="L59" s="17">
        <f t="shared" si="37"/>
        <v>1016038865.97</v>
      </c>
      <c r="M59" s="17">
        <v>217928304.34</v>
      </c>
      <c r="N59" s="17">
        <f>M59</f>
        <v>217928304.34</v>
      </c>
      <c r="O59" s="17">
        <v>1035992152.54</v>
      </c>
      <c r="P59" s="17">
        <v>315345993.25999999</v>
      </c>
      <c r="Q59" s="17">
        <v>42528994.380000003</v>
      </c>
      <c r="R59" s="17">
        <v>8455881.5999999996</v>
      </c>
      <c r="S59" s="17">
        <v>296406412.75</v>
      </c>
      <c r="T59" s="17">
        <f t="shared" si="3"/>
        <v>-34073112.780000001</v>
      </c>
      <c r="U59" s="17">
        <f t="shared" si="4"/>
        <v>-739585739.78999996</v>
      </c>
      <c r="V59" s="17">
        <f t="shared" si="5"/>
        <v>28.61087432209634</v>
      </c>
      <c r="W59" s="17">
        <f t="shared" si="6"/>
        <v>-18939580.50999999</v>
      </c>
      <c r="X59" s="17">
        <f t="shared" si="2"/>
        <v>93.994031662110118</v>
      </c>
      <c r="Y59" s="17">
        <f t="shared" si="7"/>
        <v>78478108.409999996</v>
      </c>
      <c r="Z59" s="17">
        <f t="shared" si="8"/>
        <v>136.01097555807286</v>
      </c>
      <c r="AA59" s="17">
        <f t="shared" si="36"/>
        <v>21.448815752923633</v>
      </c>
      <c r="AB59" s="30"/>
    </row>
    <row r="60" spans="1:28" s="15" customFormat="1" ht="37.5" customHeight="1" x14ac:dyDescent="0.3">
      <c r="A60" s="14"/>
      <c r="B60" s="55" t="s">
        <v>3</v>
      </c>
      <c r="C60" s="55"/>
      <c r="D60" s="55"/>
      <c r="E60" s="55"/>
      <c r="F60" s="55"/>
      <c r="G60" s="55"/>
      <c r="H60" s="55"/>
      <c r="I60" s="55"/>
      <c r="J60" s="17">
        <v>12583515.119999999</v>
      </c>
      <c r="K60" s="17">
        <v>11684333.98</v>
      </c>
      <c r="L60" s="17">
        <f t="shared" si="37"/>
        <v>11684333.98</v>
      </c>
      <c r="M60" s="17">
        <v>299251.89</v>
      </c>
      <c r="N60" s="17">
        <f>M60</f>
        <v>299251.89</v>
      </c>
      <c r="O60" s="17">
        <v>28017444.120000001</v>
      </c>
      <c r="P60" s="17">
        <v>7455911.4100000001</v>
      </c>
      <c r="Q60" s="17">
        <v>0</v>
      </c>
      <c r="R60" s="17">
        <v>0</v>
      </c>
      <c r="S60" s="17">
        <v>5018411.53</v>
      </c>
      <c r="T60" s="17">
        <f t="shared" si="3"/>
        <v>0</v>
      </c>
      <c r="U60" s="17">
        <f t="shared" si="4"/>
        <v>-22999032.59</v>
      </c>
      <c r="V60" s="17">
        <f t="shared" si="5"/>
        <v>17.911739231122986</v>
      </c>
      <c r="W60" s="17">
        <f t="shared" si="6"/>
        <v>-2437499.88</v>
      </c>
      <c r="X60" s="17">
        <f t="shared" si="2"/>
        <v>67.307821325092704</v>
      </c>
      <c r="Y60" s="17">
        <f t="shared" si="7"/>
        <v>4719159.6400000006</v>
      </c>
      <c r="Z60" s="17">
        <f t="shared" si="8"/>
        <v>1676.9857426798542</v>
      </c>
      <c r="AA60" s="17">
        <f t="shared" si="36"/>
        <v>2.5611377637118857</v>
      </c>
      <c r="AB60" s="30"/>
    </row>
    <row r="61" spans="1:28" s="15" customFormat="1" ht="39" customHeight="1" x14ac:dyDescent="0.3">
      <c r="A61" s="14"/>
      <c r="B61" s="55" t="s">
        <v>2</v>
      </c>
      <c r="C61" s="55"/>
      <c r="D61" s="55"/>
      <c r="E61" s="55"/>
      <c r="F61" s="55"/>
      <c r="G61" s="55"/>
      <c r="H61" s="55"/>
      <c r="I61" s="55"/>
      <c r="J61" s="17">
        <v>4835497.8</v>
      </c>
      <c r="K61" s="17">
        <v>6004588.7999999998</v>
      </c>
      <c r="L61" s="27">
        <f>K61-5677833.4</f>
        <v>326755.39999999944</v>
      </c>
      <c r="M61" s="17">
        <v>2153239.12</v>
      </c>
      <c r="N61" s="27">
        <v>5042.72</v>
      </c>
      <c r="O61" s="17">
        <v>0</v>
      </c>
      <c r="P61" s="17">
        <v>0</v>
      </c>
      <c r="Q61" s="17">
        <v>73500</v>
      </c>
      <c r="R61" s="17">
        <v>-73500</v>
      </c>
      <c r="S61" s="17">
        <v>0</v>
      </c>
      <c r="T61" s="17">
        <f t="shared" si="3"/>
        <v>-147000</v>
      </c>
      <c r="U61" s="17">
        <f t="shared" si="4"/>
        <v>0</v>
      </c>
      <c r="V61" s="17">
        <v>0</v>
      </c>
      <c r="W61" s="17">
        <f t="shared" si="6"/>
        <v>0</v>
      </c>
      <c r="X61" s="17">
        <v>0</v>
      </c>
      <c r="Y61" s="17">
        <f t="shared" si="7"/>
        <v>-5042.72</v>
      </c>
      <c r="Z61" s="17">
        <f t="shared" si="8"/>
        <v>0</v>
      </c>
      <c r="AA61" s="17">
        <f t="shared" si="36"/>
        <v>1.5432705932327389</v>
      </c>
      <c r="AB61" s="30"/>
    </row>
    <row r="62" spans="1:28" s="15" customFormat="1" ht="159.7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7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3"/>
        <v>0</v>
      </c>
      <c r="U62" s="17">
        <f t="shared" si="4"/>
        <v>280404</v>
      </c>
      <c r="V62" s="17">
        <v>0</v>
      </c>
      <c r="W62" s="17">
        <f t="shared" si="6"/>
        <v>280404</v>
      </c>
      <c r="X62" s="17">
        <v>0</v>
      </c>
      <c r="Y62" s="17">
        <f t="shared" si="7"/>
        <v>280404</v>
      </c>
      <c r="Z62" s="17">
        <v>0</v>
      </c>
      <c r="AA62" s="17" t="e">
        <f t="shared" si="36"/>
        <v>#DIV/0!</v>
      </c>
      <c r="AB62" s="30"/>
    </row>
    <row r="63" spans="1:28" s="15" customFormat="1" ht="99.75" customHeight="1" x14ac:dyDescent="0.3">
      <c r="A63" s="14"/>
      <c r="B63" s="55" t="s">
        <v>0</v>
      </c>
      <c r="C63" s="55"/>
      <c r="D63" s="55"/>
      <c r="E63" s="55"/>
      <c r="F63" s="55"/>
      <c r="G63" s="55"/>
      <c r="H63" s="55"/>
      <c r="I63" s="55"/>
      <c r="J63" s="17">
        <v>-5408951.3099999996</v>
      </c>
      <c r="K63" s="17">
        <v>-5408951.3099999996</v>
      </c>
      <c r="L63" s="17">
        <f t="shared" si="37"/>
        <v>-5408951.3099999996</v>
      </c>
      <c r="M63" s="17">
        <v>-51309196.590000004</v>
      </c>
      <c r="N63" s="17">
        <f>M63</f>
        <v>-51309196.590000004</v>
      </c>
      <c r="O63" s="17">
        <v>0</v>
      </c>
      <c r="P63" s="17">
        <v>0</v>
      </c>
      <c r="Q63" s="17">
        <v>0</v>
      </c>
      <c r="R63" s="17">
        <v>0</v>
      </c>
      <c r="S63" s="17">
        <v>-5350218.76</v>
      </c>
      <c r="T63" s="17">
        <f t="shared" si="3"/>
        <v>0</v>
      </c>
      <c r="U63" s="17">
        <f t="shared" si="4"/>
        <v>-5350218.76</v>
      </c>
      <c r="V63" s="17">
        <v>0</v>
      </c>
      <c r="W63" s="17">
        <f t="shared" si="6"/>
        <v>-5350218.76</v>
      </c>
      <c r="X63" s="17">
        <v>0</v>
      </c>
      <c r="Y63" s="17">
        <f t="shared" si="7"/>
        <v>45958977.830000006</v>
      </c>
      <c r="Z63" s="17">
        <f t="shared" si="8"/>
        <v>10.427407006101399</v>
      </c>
      <c r="AA63" s="17">
        <f t="shared" si="36"/>
        <v>948.59786397300741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8">J56+J7</f>
        <v>2135801802.4200001</v>
      </c>
      <c r="K64" s="18">
        <f t="shared" si="38"/>
        <v>2092393430.8699999</v>
      </c>
      <c r="L64" s="18">
        <f t="shared" si="38"/>
        <v>2071858415.1639752</v>
      </c>
      <c r="M64" s="18">
        <f t="shared" si="38"/>
        <v>333404906.48000002</v>
      </c>
      <c r="N64" s="18">
        <f t="shared" si="38"/>
        <v>329734354.3577683</v>
      </c>
      <c r="O64" s="18">
        <f t="shared" si="38"/>
        <v>2071874758.79</v>
      </c>
      <c r="P64" s="18">
        <f t="shared" si="38"/>
        <v>541285043.71000004</v>
      </c>
      <c r="Q64" s="18">
        <f t="shared" ref="Q64" si="39">Q56+Q7</f>
        <v>50305861.600000001</v>
      </c>
      <c r="R64" s="18">
        <f t="shared" si="38"/>
        <v>33984754.049999997</v>
      </c>
      <c r="S64" s="18">
        <f t="shared" si="38"/>
        <v>471440573.82999998</v>
      </c>
      <c r="T64" s="18">
        <f t="shared" si="3"/>
        <v>-16321107.550000004</v>
      </c>
      <c r="U64" s="18">
        <f t="shared" si="4"/>
        <v>-1600434184.96</v>
      </c>
      <c r="V64" s="17">
        <f t="shared" si="5"/>
        <v>22.754298821871213</v>
      </c>
      <c r="W64" s="17">
        <f t="shared" si="6"/>
        <v>-69844469.880000055</v>
      </c>
      <c r="X64" s="17">
        <f t="shared" si="2"/>
        <v>87.09654539846845</v>
      </c>
      <c r="Y64" s="18">
        <f t="shared" si="7"/>
        <v>141706219.47223169</v>
      </c>
      <c r="Z64" s="17">
        <f t="shared" si="8"/>
        <v>142.97587363871637</v>
      </c>
      <c r="AA64" s="17">
        <f t="shared" si="36"/>
        <v>15.914907695643468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0"/>
      <c r="X65" s="50"/>
      <c r="Y65" s="10"/>
      <c r="Z65" s="10"/>
      <c r="AA65" s="10"/>
    </row>
    <row r="66" spans="1:27" s="5" customFormat="1" ht="62.25" customHeight="1" x14ac:dyDescent="0.3">
      <c r="I66" s="64" t="s">
        <v>88</v>
      </c>
      <c r="J66" s="64"/>
      <c r="K66" s="64"/>
      <c r="L66" s="64"/>
      <c r="M66" s="64"/>
      <c r="N66" s="64"/>
      <c r="O66" s="65"/>
      <c r="P66" s="65"/>
      <c r="Q66" s="65"/>
      <c r="R66" s="65"/>
      <c r="S66" s="65"/>
      <c r="T66" s="65"/>
      <c r="U66" s="65"/>
      <c r="V66" s="66" t="s">
        <v>50</v>
      </c>
      <c r="W66" s="65"/>
      <c r="X66" s="67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2021-03-19T10:44:32Z</cp:lastPrinted>
  <dcterms:created xsi:type="dcterms:W3CDTF">2018-12-30T09:36:16Z</dcterms:created>
  <dcterms:modified xsi:type="dcterms:W3CDTF">2021-03-19T10:44:34Z</dcterms:modified>
</cp:coreProperties>
</file>